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comments7.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tables/table3.xml" ContentType="application/vnd.openxmlformats-officedocument.spreadsheetml.table+xml"/>
  <Override PartName="/xl/drawings/drawing8.xml" ContentType="application/vnd.openxmlformats-officedocument.drawing+xml"/>
  <Override PartName="/xl/tables/table4.xml" ContentType="application/vnd.openxmlformats-officedocument.spreadsheetml.table+xml"/>
  <Override PartName="/xl/drawings/drawing9.xml" ContentType="application/vnd.openxmlformats-officedocument.drawing+xml"/>
  <Override PartName="/xl/comments8.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omments9.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omments10.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3.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G:\.shortcut-targets-by-id\1oQNET9Zqh4gefjaJQAM1-L-ayhWVvARV\ZAHomes\Admin\Templates\Deal analysis\Ralph working folder\"/>
    </mc:Choice>
  </mc:AlternateContent>
  <xr:revisionPtr revIDLastSave="0" documentId="13_ncr:1_{96F7063B-89AB-4D55-B66D-CC58D8D65D4C}" xr6:coauthVersionLast="47" xr6:coauthVersionMax="47" xr10:uidLastSave="{00000000-0000-0000-0000-000000000000}"/>
  <bookViews>
    <workbookView xWindow="-90" yWindow="-90" windowWidth="19380" windowHeight="10380" tabRatio="890" xr2:uid="{00000000-000D-0000-FFFF-FFFF00000000}"/>
  </bookViews>
  <sheets>
    <sheet name="Executive Summary" sheetId="19" r:id="rId1"/>
    <sheet name="Property Details" sheetId="20" r:id="rId2"/>
    <sheet name="Comparatives" sheetId="21" r:id="rId3"/>
    <sheet name="Rental Data" sheetId="28" r:id="rId4"/>
    <sheet name="Refurb &amp; Holding Calc" sheetId="23" r:id="rId5"/>
    <sheet name="Master fill" sheetId="15" r:id="rId6"/>
    <sheet name="BTL-Master-STD" sheetId="4" r:id="rId7"/>
    <sheet name="BTL-Amort" sheetId="31" r:id="rId8"/>
    <sheet name="Angel-Amort" sheetId="32" r:id="rId9"/>
    <sheet name="BTL-Master-10.5%" sheetId="9" r:id="rId10"/>
    <sheet name="BTL-Amort-Stress-Test" sheetId="33" r:id="rId11"/>
    <sheet name="Angel-Amort-Stress-Test" sheetId="34" r:id="rId12"/>
    <sheet name="Student accommodation" sheetId="12" r:id="rId13"/>
    <sheet name="Airbnb calc" sheetId="26" r:id="rId14"/>
    <sheet name="Multilet" sheetId="27" r:id="rId15"/>
    <sheet name="Flip calculator" sheetId="16" r:id="rId16"/>
    <sheet name="EasySell" sheetId="29" r:id="rId17"/>
    <sheet name="EasySell-Amort" sheetId="30"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7" i="15" l="1"/>
  <c r="O15" i="16"/>
  <c r="B22" i="12"/>
  <c r="E27" i="16" l="1"/>
  <c r="E28" i="16"/>
  <c r="E29" i="16"/>
  <c r="E30" i="16"/>
  <c r="E31" i="16"/>
  <c r="E32" i="16"/>
  <c r="E33" i="16"/>
  <c r="E34" i="16"/>
  <c r="E35" i="16"/>
  <c r="B27" i="16"/>
  <c r="B28" i="16"/>
  <c r="B29" i="16"/>
  <c r="B30" i="16"/>
  <c r="B31" i="16"/>
  <c r="B32" i="16"/>
  <c r="B33" i="16"/>
  <c r="B34" i="16"/>
  <c r="B35" i="16"/>
  <c r="B45" i="23"/>
  <c r="B40" i="23"/>
  <c r="B41" i="23"/>
  <c r="B42" i="23"/>
  <c r="B43" i="23"/>
  <c r="B44" i="23"/>
  <c r="B39" i="23"/>
  <c r="A45" i="23"/>
  <c r="A40" i="23"/>
  <c r="A41" i="23"/>
  <c r="A42" i="23"/>
  <c r="A43" i="23"/>
  <c r="A44" i="23"/>
  <c r="A39" i="23"/>
  <c r="E27" i="27" l="1"/>
  <c r="E28" i="27"/>
  <c r="E29" i="27"/>
  <c r="E30" i="27"/>
  <c r="E31" i="27"/>
  <c r="E32" i="27"/>
  <c r="E33" i="27"/>
  <c r="E34" i="27"/>
  <c r="E35" i="27"/>
  <c r="E36" i="27"/>
  <c r="E37" i="27"/>
  <c r="E38" i="27"/>
  <c r="E39" i="27"/>
  <c r="B27" i="27"/>
  <c r="E46" i="27" s="1"/>
  <c r="B28" i="27"/>
  <c r="G46" i="27" s="1"/>
  <c r="B29" i="27"/>
  <c r="H46" i="27" s="1"/>
  <c r="B30" i="27"/>
  <c r="I46" i="27" s="1"/>
  <c r="B31" i="27"/>
  <c r="J46" i="27" s="1"/>
  <c r="B32" i="27"/>
  <c r="K46" i="27" s="1"/>
  <c r="B33" i="27"/>
  <c r="M46" i="27" s="1"/>
  <c r="B34" i="27"/>
  <c r="N46" i="27" s="1"/>
  <c r="B35" i="27"/>
  <c r="O46" i="27" s="1"/>
  <c r="B36" i="27"/>
  <c r="B37" i="27"/>
  <c r="B38" i="27"/>
  <c r="B39" i="27"/>
  <c r="B40" i="27"/>
  <c r="P46" i="27" s="1"/>
  <c r="B41" i="27"/>
  <c r="Q46" i="27" s="1"/>
  <c r="B42" i="27"/>
  <c r="R46" i="27" s="1"/>
  <c r="B43" i="27"/>
  <c r="T46" i="27" s="1"/>
  <c r="U48" i="26"/>
  <c r="T48" i="26"/>
  <c r="X46" i="26"/>
  <c r="W46" i="26"/>
  <c r="V46" i="26"/>
  <c r="U46" i="26"/>
  <c r="T46" i="26"/>
  <c r="R46" i="26"/>
  <c r="Q46" i="26"/>
  <c r="P46" i="26"/>
  <c r="B27" i="26" l="1"/>
  <c r="E46" i="26" s="1"/>
  <c r="B28" i="26"/>
  <c r="G46" i="26" s="1"/>
  <c r="B29" i="26"/>
  <c r="H46" i="26" s="1"/>
  <c r="B30" i="26"/>
  <c r="I46" i="26" s="1"/>
  <c r="B31" i="26"/>
  <c r="J46" i="26" s="1"/>
  <c r="B32" i="26"/>
  <c r="K46" i="26" s="1"/>
  <c r="B33" i="26"/>
  <c r="M46" i="26" s="1"/>
  <c r="B34" i="26"/>
  <c r="N46" i="26" s="1"/>
  <c r="B35" i="26"/>
  <c r="O46" i="26" s="1"/>
  <c r="E46" i="12"/>
  <c r="J46" i="12"/>
  <c r="K46" i="12"/>
  <c r="M46" i="12"/>
  <c r="O46" i="12"/>
  <c r="T46" i="12"/>
  <c r="U17" i="12"/>
  <c r="U18" i="12"/>
  <c r="G46" i="12" s="1"/>
  <c r="U19" i="12"/>
  <c r="H46" i="12" s="1"/>
  <c r="U20" i="12"/>
  <c r="I46" i="12" s="1"/>
  <c r="U21" i="12"/>
  <c r="U22" i="12"/>
  <c r="U23" i="12"/>
  <c r="U24" i="12"/>
  <c r="N46" i="12" s="1"/>
  <c r="U25" i="12"/>
  <c r="U26" i="12"/>
  <c r="P46" i="12" s="1"/>
  <c r="U27" i="12"/>
  <c r="Q46" i="12" s="1"/>
  <c r="U28" i="12"/>
  <c r="R46" i="12" s="1"/>
  <c r="U29" i="12"/>
  <c r="V27" i="12"/>
  <c r="V28" i="12"/>
  <c r="V29" i="12"/>
  <c r="Z17" i="12"/>
  <c r="Z18" i="12"/>
  <c r="Z19" i="12"/>
  <c r="Z21" i="12"/>
  <c r="Z23" i="12"/>
  <c r="Z24" i="12"/>
  <c r="Z25" i="12"/>
  <c r="Z26" i="12"/>
  <c r="Z27" i="12"/>
  <c r="Z28" i="12"/>
  <c r="Z29" i="12"/>
  <c r="W17" i="12"/>
  <c r="Y18" i="12"/>
  <c r="Y19" i="12"/>
  <c r="Y20" i="12"/>
  <c r="Y21" i="12"/>
  <c r="Y22" i="12"/>
  <c r="Y23" i="12"/>
  <c r="Y24" i="12"/>
  <c r="Y25" i="12"/>
  <c r="U12" i="12"/>
  <c r="U2" i="12"/>
  <c r="E27" i="9"/>
  <c r="E28" i="9"/>
  <c r="E29" i="9"/>
  <c r="E30" i="9"/>
  <c r="E31" i="9"/>
  <c r="E32" i="9"/>
  <c r="E33" i="9"/>
  <c r="E34" i="9"/>
  <c r="E35" i="9"/>
  <c r="E36" i="9"/>
  <c r="E37" i="9"/>
  <c r="E38" i="9"/>
  <c r="E39" i="9"/>
  <c r="B27" i="9"/>
  <c r="E46" i="9" s="1"/>
  <c r="B28" i="9"/>
  <c r="G46" i="9" s="1"/>
  <c r="B29" i="9"/>
  <c r="H46" i="9" s="1"/>
  <c r="B30" i="9"/>
  <c r="I46" i="9" s="1"/>
  <c r="B31" i="9"/>
  <c r="J46" i="9" s="1"/>
  <c r="B32" i="9"/>
  <c r="K46" i="9" s="1"/>
  <c r="B33" i="9"/>
  <c r="M46" i="9" s="1"/>
  <c r="B34" i="9"/>
  <c r="N46" i="9" s="1"/>
  <c r="B35" i="9"/>
  <c r="O46" i="9" s="1"/>
  <c r="B36" i="9"/>
  <c r="B37" i="9"/>
  <c r="B38" i="9"/>
  <c r="B39" i="9"/>
  <c r="B40" i="9"/>
  <c r="P46" i="9" s="1"/>
  <c r="B41" i="9"/>
  <c r="Q46" i="9" s="1"/>
  <c r="B42" i="9"/>
  <c r="R46" i="9" s="1"/>
  <c r="B43" i="9"/>
  <c r="T46" i="9" s="1"/>
  <c r="B43" i="4"/>
  <c r="T46" i="4" s="1"/>
  <c r="E36" i="4"/>
  <c r="E37" i="4"/>
  <c r="E38" i="4"/>
  <c r="E39" i="4"/>
  <c r="E27" i="4"/>
  <c r="E28" i="4"/>
  <c r="E29" i="4"/>
  <c r="E30" i="4"/>
  <c r="E31" i="4"/>
  <c r="E32" i="4"/>
  <c r="E33" i="4"/>
  <c r="E34" i="4"/>
  <c r="E35" i="4"/>
  <c r="B27" i="4"/>
  <c r="E46" i="4" s="1"/>
  <c r="B28" i="4"/>
  <c r="G46" i="4" s="1"/>
  <c r="B29" i="4"/>
  <c r="H46" i="4" s="1"/>
  <c r="B30" i="4"/>
  <c r="I46" i="4" s="1"/>
  <c r="B31" i="4"/>
  <c r="J46" i="4" s="1"/>
  <c r="B32" i="4"/>
  <c r="K46" i="4" s="1"/>
  <c r="B33" i="4"/>
  <c r="M46" i="4" s="1"/>
  <c r="B34" i="4"/>
  <c r="N46" i="4" s="1"/>
  <c r="B35" i="4"/>
  <c r="O46" i="4" s="1"/>
  <c r="B36" i="4"/>
  <c r="B37" i="4"/>
  <c r="B38" i="4"/>
  <c r="B39" i="4"/>
  <c r="B40" i="4"/>
  <c r="P46" i="4" s="1"/>
  <c r="B41" i="4"/>
  <c r="Q46" i="4" s="1"/>
  <c r="B42" i="4"/>
  <c r="R46" i="4" s="1"/>
  <c r="E25" i="23" l="1"/>
  <c r="E23" i="23"/>
  <c r="E24" i="23"/>
  <c r="K34" i="4" l="1"/>
  <c r="V67" i="4" l="1"/>
  <c r="V63" i="4"/>
  <c r="V59" i="4"/>
  <c r="V55" i="4"/>
  <c r="V60" i="4"/>
  <c r="V64" i="4"/>
  <c r="V56" i="4"/>
  <c r="V66" i="4"/>
  <c r="V62" i="4"/>
  <c r="V58" i="4"/>
  <c r="V54" i="4"/>
  <c r="V65" i="4"/>
  <c r="V61" i="4"/>
  <c r="V57" i="4"/>
  <c r="V53" i="4"/>
  <c r="AC11" i="12"/>
  <c r="B7" i="30"/>
  <c r="B371" i="34"/>
  <c r="B370" i="34"/>
  <c r="B369" i="34"/>
  <c r="B368" i="34"/>
  <c r="B367" i="34"/>
  <c r="B366" i="34"/>
  <c r="B365" i="34"/>
  <c r="B364" i="34"/>
  <c r="B363" i="34"/>
  <c r="B362" i="34"/>
  <c r="B361" i="34"/>
  <c r="B360" i="34"/>
  <c r="B359" i="34"/>
  <c r="B358" i="34"/>
  <c r="B357" i="34"/>
  <c r="B356" i="34"/>
  <c r="B355" i="34"/>
  <c r="B354" i="34"/>
  <c r="B353" i="34"/>
  <c r="B352" i="34"/>
  <c r="B351" i="34"/>
  <c r="B350" i="34"/>
  <c r="B349" i="34"/>
  <c r="B348" i="34"/>
  <c r="B347" i="34"/>
  <c r="B346" i="34"/>
  <c r="B345" i="34"/>
  <c r="B344" i="34"/>
  <c r="B343" i="34"/>
  <c r="B342" i="34"/>
  <c r="B341" i="34"/>
  <c r="B340" i="34"/>
  <c r="B339" i="34"/>
  <c r="B338" i="34"/>
  <c r="B337" i="34"/>
  <c r="B336" i="34"/>
  <c r="B335" i="34"/>
  <c r="B334" i="34"/>
  <c r="B333" i="34"/>
  <c r="B332" i="34"/>
  <c r="B331" i="34"/>
  <c r="B330" i="34"/>
  <c r="B329" i="34"/>
  <c r="B328" i="34"/>
  <c r="B327" i="34"/>
  <c r="B326" i="34"/>
  <c r="B325" i="34"/>
  <c r="B324" i="34"/>
  <c r="B323" i="34"/>
  <c r="B322" i="34"/>
  <c r="B321" i="34"/>
  <c r="B320" i="34"/>
  <c r="B319" i="34"/>
  <c r="B318" i="34"/>
  <c r="B317" i="34"/>
  <c r="B316" i="34"/>
  <c r="B315" i="34"/>
  <c r="B314" i="34"/>
  <c r="B313" i="34"/>
  <c r="B312" i="34"/>
  <c r="B311" i="34"/>
  <c r="B310" i="34"/>
  <c r="B309" i="34"/>
  <c r="B308" i="34"/>
  <c r="B307" i="34"/>
  <c r="B306" i="34"/>
  <c r="B305" i="34"/>
  <c r="B304" i="34"/>
  <c r="B303" i="34"/>
  <c r="B302" i="34"/>
  <c r="B301" i="34"/>
  <c r="B300" i="34"/>
  <c r="B299" i="34"/>
  <c r="B298" i="34"/>
  <c r="B297" i="34"/>
  <c r="B296" i="34"/>
  <c r="B295" i="34"/>
  <c r="B294" i="34"/>
  <c r="B293" i="34"/>
  <c r="B292" i="34"/>
  <c r="B291" i="34"/>
  <c r="B290" i="34"/>
  <c r="B289" i="34"/>
  <c r="B288" i="34"/>
  <c r="B287" i="34"/>
  <c r="B286" i="34"/>
  <c r="B285" i="34"/>
  <c r="B284" i="34"/>
  <c r="B283" i="34"/>
  <c r="B282" i="34"/>
  <c r="B281" i="34"/>
  <c r="B280" i="34"/>
  <c r="B279" i="34"/>
  <c r="B278" i="34"/>
  <c r="B277" i="34"/>
  <c r="B276" i="34"/>
  <c r="B275" i="34"/>
  <c r="B274" i="34"/>
  <c r="B273" i="34"/>
  <c r="B272" i="34"/>
  <c r="B271" i="34"/>
  <c r="B270" i="34"/>
  <c r="B269" i="34"/>
  <c r="B268" i="34"/>
  <c r="B267" i="34"/>
  <c r="B266" i="34"/>
  <c r="B265" i="34"/>
  <c r="B264" i="34"/>
  <c r="B263" i="34"/>
  <c r="B262" i="34"/>
  <c r="B261" i="34"/>
  <c r="B260" i="34"/>
  <c r="B259" i="34"/>
  <c r="B258" i="34"/>
  <c r="B257" i="34"/>
  <c r="B256" i="34"/>
  <c r="B255" i="34"/>
  <c r="B254" i="34"/>
  <c r="B253" i="34"/>
  <c r="B252" i="34"/>
  <c r="B251" i="34"/>
  <c r="B250" i="34"/>
  <c r="B249" i="34"/>
  <c r="B248" i="34"/>
  <c r="B247" i="34"/>
  <c r="B246" i="34"/>
  <c r="B245" i="34"/>
  <c r="B244" i="34"/>
  <c r="B243" i="34"/>
  <c r="B242" i="34"/>
  <c r="B241" i="34"/>
  <c r="B240" i="34"/>
  <c r="B239" i="34"/>
  <c r="B238" i="34"/>
  <c r="B237" i="34"/>
  <c r="B236" i="34"/>
  <c r="B235" i="34"/>
  <c r="B234" i="34"/>
  <c r="B233" i="34"/>
  <c r="B232" i="34"/>
  <c r="B231" i="34"/>
  <c r="B230" i="34"/>
  <c r="B229" i="34"/>
  <c r="B228" i="34"/>
  <c r="B227" i="34"/>
  <c r="B226" i="34"/>
  <c r="B225" i="34"/>
  <c r="B224" i="34"/>
  <c r="B223" i="34"/>
  <c r="B222" i="34"/>
  <c r="B221" i="34"/>
  <c r="B220" i="34"/>
  <c r="B219" i="34"/>
  <c r="B218" i="34"/>
  <c r="B217" i="34"/>
  <c r="B216" i="34"/>
  <c r="B215" i="34"/>
  <c r="B214" i="34"/>
  <c r="B213" i="34"/>
  <c r="B212" i="34"/>
  <c r="B211" i="34"/>
  <c r="B210" i="34"/>
  <c r="B209" i="34"/>
  <c r="B208" i="34"/>
  <c r="B207" i="34"/>
  <c r="B206" i="34"/>
  <c r="B205" i="34"/>
  <c r="B204" i="34"/>
  <c r="B203" i="34"/>
  <c r="B202" i="34"/>
  <c r="B201" i="34"/>
  <c r="B200" i="34"/>
  <c r="B199" i="34"/>
  <c r="B198" i="34"/>
  <c r="B197" i="34"/>
  <c r="B196" i="34"/>
  <c r="B195" i="34"/>
  <c r="B194" i="34"/>
  <c r="B193" i="34"/>
  <c r="B192" i="34"/>
  <c r="B191" i="34"/>
  <c r="B190" i="34"/>
  <c r="B189" i="34"/>
  <c r="B188" i="34"/>
  <c r="B187" i="34"/>
  <c r="B186" i="34"/>
  <c r="B185" i="34"/>
  <c r="B184" i="34"/>
  <c r="B183" i="34"/>
  <c r="B182" i="34"/>
  <c r="B181" i="34"/>
  <c r="B180" i="34"/>
  <c r="B179" i="34"/>
  <c r="B178" i="34"/>
  <c r="B177" i="34"/>
  <c r="B176" i="34"/>
  <c r="B175" i="34"/>
  <c r="B174" i="34"/>
  <c r="B173" i="34"/>
  <c r="B172" i="34"/>
  <c r="B171" i="34"/>
  <c r="B170" i="34"/>
  <c r="B169" i="34"/>
  <c r="B168" i="34"/>
  <c r="B167" i="34"/>
  <c r="B166" i="34"/>
  <c r="B165" i="34"/>
  <c r="B164" i="34"/>
  <c r="B163" i="34"/>
  <c r="B162" i="34"/>
  <c r="B161" i="34"/>
  <c r="B160" i="34"/>
  <c r="B159" i="34"/>
  <c r="B158" i="34"/>
  <c r="B157" i="34"/>
  <c r="B156" i="34"/>
  <c r="B155" i="34"/>
  <c r="B154" i="34"/>
  <c r="B153" i="34"/>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3" i="34"/>
  <c r="B12" i="34"/>
  <c r="B4" i="33"/>
  <c r="B371" i="33"/>
  <c r="B370" i="33"/>
  <c r="B369" i="33"/>
  <c r="B368" i="33"/>
  <c r="B367" i="33"/>
  <c r="B366" i="33"/>
  <c r="B365" i="33"/>
  <c r="B364" i="33"/>
  <c r="B363" i="33"/>
  <c r="B362" i="33"/>
  <c r="B361" i="33"/>
  <c r="B360" i="33"/>
  <c r="B359" i="33"/>
  <c r="B358" i="33"/>
  <c r="B357" i="33"/>
  <c r="B356" i="33"/>
  <c r="B355" i="33"/>
  <c r="B354" i="33"/>
  <c r="B353" i="33"/>
  <c r="B352" i="33"/>
  <c r="B351" i="33"/>
  <c r="B350" i="33"/>
  <c r="B349" i="33"/>
  <c r="B348" i="33"/>
  <c r="B347" i="33"/>
  <c r="B346" i="33"/>
  <c r="B345" i="33"/>
  <c r="B344" i="33"/>
  <c r="B343" i="33"/>
  <c r="B342" i="33"/>
  <c r="B341" i="33"/>
  <c r="B340" i="33"/>
  <c r="B339" i="33"/>
  <c r="B338" i="33"/>
  <c r="B337" i="33"/>
  <c r="B336" i="33"/>
  <c r="B335" i="33"/>
  <c r="B334" i="33"/>
  <c r="B333" i="33"/>
  <c r="B332" i="33"/>
  <c r="B331" i="33"/>
  <c r="B330" i="33"/>
  <c r="B329" i="33"/>
  <c r="B328" i="33"/>
  <c r="B327" i="33"/>
  <c r="B326" i="33"/>
  <c r="B325" i="33"/>
  <c r="B324" i="33"/>
  <c r="B323" i="33"/>
  <c r="B322" i="33"/>
  <c r="B321" i="33"/>
  <c r="B320" i="33"/>
  <c r="B319" i="33"/>
  <c r="B318" i="33"/>
  <c r="B317" i="33"/>
  <c r="B316" i="33"/>
  <c r="B315" i="33"/>
  <c r="B314" i="33"/>
  <c r="B313" i="33"/>
  <c r="B312" i="33"/>
  <c r="B311" i="33"/>
  <c r="B310" i="33"/>
  <c r="B309" i="33"/>
  <c r="B308" i="33"/>
  <c r="B307" i="33"/>
  <c r="B306" i="33"/>
  <c r="B305" i="33"/>
  <c r="B304" i="33"/>
  <c r="B303" i="33"/>
  <c r="B302" i="33"/>
  <c r="B301" i="33"/>
  <c r="B300" i="33"/>
  <c r="B299" i="33"/>
  <c r="B298" i="33"/>
  <c r="B297" i="33"/>
  <c r="B296" i="33"/>
  <c r="B295" i="33"/>
  <c r="B294" i="33"/>
  <c r="B293" i="33"/>
  <c r="B292" i="33"/>
  <c r="B291" i="33"/>
  <c r="B290" i="33"/>
  <c r="B289" i="33"/>
  <c r="B288" i="33"/>
  <c r="B287" i="33"/>
  <c r="B286" i="33"/>
  <c r="B285" i="33"/>
  <c r="B284" i="33"/>
  <c r="B283" i="33"/>
  <c r="B282" i="33"/>
  <c r="B281" i="33"/>
  <c r="B280" i="33"/>
  <c r="B279" i="33"/>
  <c r="B278" i="33"/>
  <c r="B277" i="33"/>
  <c r="B276" i="33"/>
  <c r="B275" i="33"/>
  <c r="B274" i="33"/>
  <c r="B273" i="33"/>
  <c r="B272" i="33"/>
  <c r="B271" i="33"/>
  <c r="B270" i="33"/>
  <c r="B269" i="33"/>
  <c r="B268" i="33"/>
  <c r="B267" i="33"/>
  <c r="B266" i="33"/>
  <c r="B265" i="33"/>
  <c r="B264" i="33"/>
  <c r="B263" i="33"/>
  <c r="B262" i="33"/>
  <c r="B261" i="33"/>
  <c r="B260" i="33"/>
  <c r="B259" i="33"/>
  <c r="B258" i="33"/>
  <c r="B257" i="33"/>
  <c r="B256" i="33"/>
  <c r="B255" i="33"/>
  <c r="B254" i="33"/>
  <c r="B253" i="33"/>
  <c r="B252" i="33"/>
  <c r="B251" i="33"/>
  <c r="B250" i="33"/>
  <c r="B249" i="33"/>
  <c r="B248" i="33"/>
  <c r="B247" i="33"/>
  <c r="B246" i="33"/>
  <c r="B245" i="33"/>
  <c r="B244" i="33"/>
  <c r="B243" i="33"/>
  <c r="B242" i="33"/>
  <c r="B241" i="33"/>
  <c r="B240" i="33"/>
  <c r="B239" i="33"/>
  <c r="B238" i="33"/>
  <c r="B237" i="33"/>
  <c r="B236" i="33"/>
  <c r="B235" i="33"/>
  <c r="B234" i="33"/>
  <c r="B233" i="33"/>
  <c r="B232" i="33"/>
  <c r="B231" i="33"/>
  <c r="B230" i="33"/>
  <c r="B229" i="33"/>
  <c r="B228" i="33"/>
  <c r="B227" i="33"/>
  <c r="B226" i="33"/>
  <c r="B225" i="33"/>
  <c r="B224" i="33"/>
  <c r="B223" i="33"/>
  <c r="B222" i="33"/>
  <c r="B221" i="33"/>
  <c r="B220" i="33"/>
  <c r="B219" i="33"/>
  <c r="B218" i="33"/>
  <c r="B217" i="33"/>
  <c r="B216" i="33"/>
  <c r="B215" i="33"/>
  <c r="B214" i="33"/>
  <c r="B213" i="33"/>
  <c r="B212" i="33"/>
  <c r="B211" i="33"/>
  <c r="B210" i="33"/>
  <c r="B209" i="33"/>
  <c r="B208" i="33"/>
  <c r="B207" i="33"/>
  <c r="B206" i="33"/>
  <c r="B205" i="33"/>
  <c r="B204" i="33"/>
  <c r="B203" i="33"/>
  <c r="B202" i="33"/>
  <c r="B201" i="33"/>
  <c r="B200" i="33"/>
  <c r="B199" i="33"/>
  <c r="B198" i="33"/>
  <c r="B197" i="33"/>
  <c r="B196" i="33"/>
  <c r="B195" i="33"/>
  <c r="B194" i="33"/>
  <c r="B193" i="33"/>
  <c r="B192" i="33"/>
  <c r="B191" i="33"/>
  <c r="B190" i="33"/>
  <c r="B189" i="33"/>
  <c r="B188" i="33"/>
  <c r="B187" i="33"/>
  <c r="B186" i="33"/>
  <c r="B185" i="33"/>
  <c r="B184" i="33"/>
  <c r="B183" i="33"/>
  <c r="B182" i="33"/>
  <c r="B181" i="33"/>
  <c r="B180" i="33"/>
  <c r="B179" i="33"/>
  <c r="B178" i="33"/>
  <c r="B177" i="33"/>
  <c r="B176" i="33"/>
  <c r="B175" i="33"/>
  <c r="B174" i="33"/>
  <c r="B173" i="33"/>
  <c r="B172" i="33"/>
  <c r="B171" i="33"/>
  <c r="B170" i="33"/>
  <c r="B169" i="33"/>
  <c r="B168" i="33"/>
  <c r="B167" i="33"/>
  <c r="B166" i="33"/>
  <c r="B165" i="33"/>
  <c r="B164" i="33"/>
  <c r="B163" i="33"/>
  <c r="B162" i="33"/>
  <c r="B161" i="33"/>
  <c r="B160" i="33"/>
  <c r="B159" i="33"/>
  <c r="B158" i="33"/>
  <c r="B157" i="33"/>
  <c r="B156" i="33"/>
  <c r="B155" i="33"/>
  <c r="B154" i="33"/>
  <c r="B153" i="33"/>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3" i="33"/>
  <c r="B12" i="33"/>
  <c r="B5" i="32"/>
  <c r="H4" i="32" s="1"/>
  <c r="B4" i="32"/>
  <c r="B371" i="32"/>
  <c r="B370" i="32"/>
  <c r="B369" i="32"/>
  <c r="B368" i="32"/>
  <c r="B367" i="32"/>
  <c r="B366" i="32"/>
  <c r="B365" i="32"/>
  <c r="B364" i="32"/>
  <c r="B363" i="32"/>
  <c r="B362" i="32"/>
  <c r="B361" i="32"/>
  <c r="B360" i="32"/>
  <c r="B359" i="32"/>
  <c r="B358" i="32"/>
  <c r="B357" i="32"/>
  <c r="B356" i="32"/>
  <c r="B355" i="32"/>
  <c r="B354" i="32"/>
  <c r="B353" i="32"/>
  <c r="B352" i="32"/>
  <c r="B351" i="32"/>
  <c r="B350" i="32"/>
  <c r="B349" i="32"/>
  <c r="B348" i="32"/>
  <c r="B347" i="32"/>
  <c r="B346" i="32"/>
  <c r="B345" i="32"/>
  <c r="B344" i="32"/>
  <c r="B343" i="32"/>
  <c r="B342" i="32"/>
  <c r="B341" i="32"/>
  <c r="B340" i="32"/>
  <c r="B339" i="32"/>
  <c r="B338" i="32"/>
  <c r="B337" i="32"/>
  <c r="B336" i="32"/>
  <c r="B335" i="32"/>
  <c r="B334" i="32"/>
  <c r="B333" i="32"/>
  <c r="B332" i="32"/>
  <c r="B331" i="32"/>
  <c r="B330" i="32"/>
  <c r="B329" i="32"/>
  <c r="B328" i="32"/>
  <c r="B327" i="32"/>
  <c r="B326" i="32"/>
  <c r="B325" i="32"/>
  <c r="B324" i="32"/>
  <c r="B323" i="32"/>
  <c r="B322" i="32"/>
  <c r="B321" i="32"/>
  <c r="B320" i="32"/>
  <c r="B319" i="32"/>
  <c r="B318" i="32"/>
  <c r="B317" i="32"/>
  <c r="B316" i="32"/>
  <c r="B315" i="32"/>
  <c r="B314" i="32"/>
  <c r="B313" i="32"/>
  <c r="B312" i="32"/>
  <c r="B311" i="32"/>
  <c r="B310" i="32"/>
  <c r="B309" i="32"/>
  <c r="B308" i="32"/>
  <c r="B307" i="32"/>
  <c r="B306" i="32"/>
  <c r="B305" i="32"/>
  <c r="B304" i="32"/>
  <c r="B303" i="32"/>
  <c r="B302" i="32"/>
  <c r="B301" i="32"/>
  <c r="B300" i="32"/>
  <c r="B299" i="32"/>
  <c r="B298" i="32"/>
  <c r="B297" i="32"/>
  <c r="B296" i="32"/>
  <c r="B295" i="32"/>
  <c r="B294" i="32"/>
  <c r="B293" i="32"/>
  <c r="B292" i="32"/>
  <c r="B291" i="32"/>
  <c r="B290" i="32"/>
  <c r="B289" i="32"/>
  <c r="B288" i="32"/>
  <c r="B287" i="32"/>
  <c r="B286" i="32"/>
  <c r="B285" i="32"/>
  <c r="B284" i="32"/>
  <c r="B283" i="32"/>
  <c r="B282" i="32"/>
  <c r="B281" i="32"/>
  <c r="B280" i="32"/>
  <c r="B279" i="32"/>
  <c r="B278" i="32"/>
  <c r="B277" i="32"/>
  <c r="B276" i="32"/>
  <c r="B275" i="32"/>
  <c r="B274" i="32"/>
  <c r="B273" i="32"/>
  <c r="B272" i="32"/>
  <c r="B271" i="32"/>
  <c r="B270" i="32"/>
  <c r="B269" i="32"/>
  <c r="B268" i="32"/>
  <c r="B267" i="32"/>
  <c r="B266" i="32"/>
  <c r="B265" i="32"/>
  <c r="B264" i="32"/>
  <c r="B263" i="32"/>
  <c r="B262" i="32"/>
  <c r="B261" i="32"/>
  <c r="B260" i="32"/>
  <c r="B259" i="32"/>
  <c r="B258" i="32"/>
  <c r="B257" i="32"/>
  <c r="B256" i="32"/>
  <c r="B255" i="32"/>
  <c r="B254" i="32"/>
  <c r="B253" i="32"/>
  <c r="B252" i="32"/>
  <c r="B251" i="32"/>
  <c r="B250" i="32"/>
  <c r="B249" i="32"/>
  <c r="B248" i="32"/>
  <c r="B247" i="32"/>
  <c r="B246" i="32"/>
  <c r="B245" i="32"/>
  <c r="B244" i="32"/>
  <c r="B243" i="32"/>
  <c r="B242" i="32"/>
  <c r="B241" i="32"/>
  <c r="B240" i="32"/>
  <c r="B239" i="32"/>
  <c r="B238" i="32"/>
  <c r="B237" i="32"/>
  <c r="B236" i="32"/>
  <c r="B235" i="32"/>
  <c r="B234" i="32"/>
  <c r="B233" i="32"/>
  <c r="B232" i="32"/>
  <c r="B231" i="32"/>
  <c r="B230" i="32"/>
  <c r="B229" i="32"/>
  <c r="B228" i="32"/>
  <c r="B227" i="32"/>
  <c r="B226" i="32"/>
  <c r="B225" i="32"/>
  <c r="B224" i="32"/>
  <c r="B223" i="32"/>
  <c r="B222" i="32"/>
  <c r="B221" i="32"/>
  <c r="B220" i="32"/>
  <c r="B219" i="32"/>
  <c r="B218" i="32"/>
  <c r="B217" i="32"/>
  <c r="B216" i="32"/>
  <c r="B215" i="32"/>
  <c r="B214" i="32"/>
  <c r="B213" i="32"/>
  <c r="B212" i="32"/>
  <c r="B211" i="32"/>
  <c r="B210" i="32"/>
  <c r="B209" i="32"/>
  <c r="B208" i="32"/>
  <c r="B207" i="32"/>
  <c r="B206" i="32"/>
  <c r="B205" i="32"/>
  <c r="B204" i="32"/>
  <c r="B203" i="32"/>
  <c r="B202" i="32"/>
  <c r="B201" i="32"/>
  <c r="B200" i="32"/>
  <c r="B199" i="32"/>
  <c r="B198" i="32"/>
  <c r="B197" i="32"/>
  <c r="B196" i="32"/>
  <c r="B195" i="32"/>
  <c r="B194" i="32"/>
  <c r="B193" i="32"/>
  <c r="B192" i="32"/>
  <c r="B191" i="32"/>
  <c r="B190" i="32"/>
  <c r="B189" i="32"/>
  <c r="B188" i="32"/>
  <c r="B187" i="32"/>
  <c r="B186" i="32"/>
  <c r="B185" i="32"/>
  <c r="B184" i="32"/>
  <c r="B183" i="32"/>
  <c r="B182" i="32"/>
  <c r="B181" i="32"/>
  <c r="B180" i="32"/>
  <c r="B179" i="32"/>
  <c r="B178" i="32"/>
  <c r="B177" i="32"/>
  <c r="B176" i="32"/>
  <c r="B175" i="32"/>
  <c r="B174" i="32"/>
  <c r="B173" i="32"/>
  <c r="B172" i="32"/>
  <c r="B171" i="32"/>
  <c r="B170" i="32"/>
  <c r="B169" i="32"/>
  <c r="B168" i="32"/>
  <c r="B167" i="32"/>
  <c r="B166" i="32"/>
  <c r="B165" i="32"/>
  <c r="B164" i="32"/>
  <c r="B163" i="32"/>
  <c r="B162" i="32"/>
  <c r="B161" i="32"/>
  <c r="B160" i="32"/>
  <c r="B159" i="32"/>
  <c r="B158" i="32"/>
  <c r="B157" i="32"/>
  <c r="B156" i="32"/>
  <c r="B155" i="32"/>
  <c r="B154" i="32"/>
  <c r="B153" i="32"/>
  <c r="B152" i="32"/>
  <c r="B151" i="32"/>
  <c r="B150" i="32"/>
  <c r="B149" i="32"/>
  <c r="B148" i="32"/>
  <c r="B147" i="32"/>
  <c r="B146" i="32"/>
  <c r="B145" i="32"/>
  <c r="B144" i="32"/>
  <c r="B143" i="32"/>
  <c r="B142" i="32"/>
  <c r="B141" i="32"/>
  <c r="B140" i="32"/>
  <c r="B139" i="32"/>
  <c r="B138" i="32"/>
  <c r="B137" i="32"/>
  <c r="B136" i="32"/>
  <c r="B135" i="32"/>
  <c r="B134" i="32"/>
  <c r="B133" i="32"/>
  <c r="B132" i="32"/>
  <c r="B131" i="32"/>
  <c r="B130" i="32"/>
  <c r="B129" i="32"/>
  <c r="B128" i="32"/>
  <c r="B127" i="32"/>
  <c r="B126" i="32"/>
  <c r="B125" i="32"/>
  <c r="B124" i="32"/>
  <c r="B123" i="32"/>
  <c r="B122" i="32"/>
  <c r="B121" i="32"/>
  <c r="B120" i="32"/>
  <c r="B119" i="32"/>
  <c r="B118" i="32"/>
  <c r="B117" i="32"/>
  <c r="B116" i="32"/>
  <c r="B115" i="32"/>
  <c r="B114" i="32"/>
  <c r="B113" i="32"/>
  <c r="B112" i="32"/>
  <c r="B111" i="32"/>
  <c r="B110" i="32"/>
  <c r="B109" i="32"/>
  <c r="B108" i="32"/>
  <c r="B107" i="32"/>
  <c r="B106" i="32"/>
  <c r="B105" i="32"/>
  <c r="B104" i="32"/>
  <c r="B103" i="32"/>
  <c r="B102" i="32"/>
  <c r="B101" i="32"/>
  <c r="B100" i="32"/>
  <c r="B99" i="32"/>
  <c r="B98" i="32"/>
  <c r="B97" i="32"/>
  <c r="B96" i="32"/>
  <c r="B95" i="32"/>
  <c r="B94" i="32"/>
  <c r="B93" i="32"/>
  <c r="B92" i="32"/>
  <c r="B91" i="32"/>
  <c r="B90" i="32"/>
  <c r="B89" i="32"/>
  <c r="B88" i="32"/>
  <c r="B87" i="32"/>
  <c r="B86" i="32"/>
  <c r="B85" i="32"/>
  <c r="B84" i="32"/>
  <c r="B83" i="32"/>
  <c r="B82" i="32"/>
  <c r="B81" i="32"/>
  <c r="B80" i="32"/>
  <c r="B79" i="32"/>
  <c r="B78" i="32"/>
  <c r="B77" i="32"/>
  <c r="B76" i="32"/>
  <c r="B75" i="32"/>
  <c r="B74" i="32"/>
  <c r="B73" i="32"/>
  <c r="B72" i="32"/>
  <c r="B71" i="32"/>
  <c r="B70" i="32"/>
  <c r="B69" i="32"/>
  <c r="B68" i="32"/>
  <c r="B67" i="32"/>
  <c r="B66" i="32"/>
  <c r="B65" i="32"/>
  <c r="B64" i="32"/>
  <c r="B63" i="32"/>
  <c r="B62" i="32"/>
  <c r="B61" i="32"/>
  <c r="B60" i="32"/>
  <c r="B59" i="32"/>
  <c r="B58" i="32"/>
  <c r="B57" i="32"/>
  <c r="B56" i="32"/>
  <c r="B55" i="32"/>
  <c r="B54" i="32"/>
  <c r="B53" i="32"/>
  <c r="B52" i="32"/>
  <c r="B51" i="32"/>
  <c r="B50" i="32"/>
  <c r="B49" i="32"/>
  <c r="B48" i="32"/>
  <c r="B47" i="32"/>
  <c r="B46" i="32"/>
  <c r="B45" i="32"/>
  <c r="B44" i="32"/>
  <c r="B43" i="32"/>
  <c r="B42" i="32"/>
  <c r="B41" i="32"/>
  <c r="B40" i="32"/>
  <c r="B39" i="32"/>
  <c r="B38" i="32"/>
  <c r="B37" i="32"/>
  <c r="B36" i="32"/>
  <c r="B35" i="32"/>
  <c r="B34" i="32"/>
  <c r="B33" i="32"/>
  <c r="B32" i="32"/>
  <c r="B31" i="32"/>
  <c r="B30" i="32"/>
  <c r="B29" i="32"/>
  <c r="B28" i="32"/>
  <c r="B27" i="32"/>
  <c r="B26" i="32"/>
  <c r="B25" i="32"/>
  <c r="B24" i="32"/>
  <c r="B23" i="32"/>
  <c r="B22" i="32"/>
  <c r="B21" i="32"/>
  <c r="B20" i="32"/>
  <c r="B19" i="32"/>
  <c r="B18" i="32"/>
  <c r="B17" i="32"/>
  <c r="B16" i="32"/>
  <c r="B15" i="32"/>
  <c r="B14" i="32"/>
  <c r="B13" i="32"/>
  <c r="B12" i="32"/>
  <c r="X11" i="15"/>
  <c r="Y11" i="15"/>
  <c r="Z11" i="15"/>
  <c r="AA11" i="15"/>
  <c r="AB11" i="15"/>
  <c r="AC11" i="15"/>
  <c r="AD11" i="15"/>
  <c r="AE11" i="15"/>
  <c r="AF11" i="15"/>
  <c r="AG11" i="15"/>
  <c r="AH11" i="15"/>
  <c r="AI11" i="15"/>
  <c r="AJ11" i="15"/>
  <c r="AK11" i="15"/>
  <c r="AL11" i="15"/>
  <c r="AM11" i="15"/>
  <c r="AN11" i="15"/>
  <c r="AO11" i="15"/>
  <c r="AP11" i="15"/>
  <c r="W11" i="15"/>
  <c r="B5" i="31"/>
  <c r="H4" i="31" s="1"/>
  <c r="B4" i="31"/>
  <c r="B371" i="31"/>
  <c r="B370" i="31"/>
  <c r="B369" i="31"/>
  <c r="B368" i="31"/>
  <c r="B367" i="31"/>
  <c r="B366" i="31"/>
  <c r="B365" i="31"/>
  <c r="B364" i="31"/>
  <c r="B363" i="31"/>
  <c r="B362" i="31"/>
  <c r="B361" i="31"/>
  <c r="B360" i="31"/>
  <c r="B359" i="31"/>
  <c r="B358" i="31"/>
  <c r="B357" i="31"/>
  <c r="B356" i="31"/>
  <c r="B355" i="31"/>
  <c r="B354" i="31"/>
  <c r="B353" i="31"/>
  <c r="B352" i="31"/>
  <c r="B351" i="31"/>
  <c r="B350" i="31"/>
  <c r="B349" i="31"/>
  <c r="B348" i="31"/>
  <c r="B347" i="31"/>
  <c r="B346" i="31"/>
  <c r="B345" i="31"/>
  <c r="B344" i="31"/>
  <c r="B343" i="31"/>
  <c r="B342" i="31"/>
  <c r="B341" i="31"/>
  <c r="B340" i="31"/>
  <c r="B339" i="31"/>
  <c r="B338" i="31"/>
  <c r="B337" i="31"/>
  <c r="B336" i="31"/>
  <c r="B335" i="31"/>
  <c r="B334" i="31"/>
  <c r="B333" i="31"/>
  <c r="B332" i="31"/>
  <c r="B331" i="31"/>
  <c r="B330" i="31"/>
  <c r="B329" i="31"/>
  <c r="B328" i="31"/>
  <c r="B327" i="31"/>
  <c r="B326" i="31"/>
  <c r="B325" i="31"/>
  <c r="B324" i="31"/>
  <c r="B323" i="31"/>
  <c r="B322" i="31"/>
  <c r="B321" i="31"/>
  <c r="B320" i="31"/>
  <c r="B319" i="31"/>
  <c r="B318" i="31"/>
  <c r="B317" i="31"/>
  <c r="B316" i="31"/>
  <c r="B315" i="31"/>
  <c r="B314" i="31"/>
  <c r="B313" i="31"/>
  <c r="B312" i="31"/>
  <c r="B311" i="31"/>
  <c r="B310" i="31"/>
  <c r="B309" i="31"/>
  <c r="B308" i="31"/>
  <c r="B307" i="31"/>
  <c r="B306" i="31"/>
  <c r="B305" i="31"/>
  <c r="B304" i="31"/>
  <c r="B303" i="31"/>
  <c r="B302" i="31"/>
  <c r="B301" i="31"/>
  <c r="B300" i="31"/>
  <c r="B299" i="31"/>
  <c r="B298" i="31"/>
  <c r="B297" i="31"/>
  <c r="B296" i="31"/>
  <c r="B295" i="31"/>
  <c r="B294" i="31"/>
  <c r="B293" i="31"/>
  <c r="B292" i="31"/>
  <c r="B291" i="31"/>
  <c r="B290" i="31"/>
  <c r="B289" i="31"/>
  <c r="B288" i="31"/>
  <c r="B287" i="31"/>
  <c r="B286" i="31"/>
  <c r="B285" i="31"/>
  <c r="B284" i="31"/>
  <c r="B283" i="31"/>
  <c r="B282" i="31"/>
  <c r="B281" i="31"/>
  <c r="B280" i="31"/>
  <c r="B279" i="31"/>
  <c r="B278" i="31"/>
  <c r="B277" i="31"/>
  <c r="B276" i="31"/>
  <c r="B275" i="31"/>
  <c r="B274" i="31"/>
  <c r="B273" i="31"/>
  <c r="B272" i="31"/>
  <c r="B271" i="31"/>
  <c r="B270" i="31"/>
  <c r="B269" i="31"/>
  <c r="B268" i="31"/>
  <c r="B267" i="31"/>
  <c r="B266" i="31"/>
  <c r="B265" i="31"/>
  <c r="B264" i="31"/>
  <c r="B263" i="31"/>
  <c r="B262" i="31"/>
  <c r="B261" i="31"/>
  <c r="B260" i="31"/>
  <c r="B259" i="31"/>
  <c r="B258" i="31"/>
  <c r="B257" i="31"/>
  <c r="B256" i="31"/>
  <c r="B255" i="31"/>
  <c r="B254" i="31"/>
  <c r="B253" i="31"/>
  <c r="B252" i="31"/>
  <c r="B251" i="31"/>
  <c r="B250" i="31"/>
  <c r="B249" i="31"/>
  <c r="B248" i="31"/>
  <c r="B247" i="31"/>
  <c r="B246" i="31"/>
  <c r="B245" i="31"/>
  <c r="B244" i="31"/>
  <c r="B243" i="31"/>
  <c r="B242" i="31"/>
  <c r="B241" i="31"/>
  <c r="B240" i="31"/>
  <c r="B239" i="31"/>
  <c r="B238" i="31"/>
  <c r="B237" i="31"/>
  <c r="B236" i="31"/>
  <c r="B235" i="31"/>
  <c r="B234" i="31"/>
  <c r="B233" i="31"/>
  <c r="B232" i="31"/>
  <c r="B231" i="31"/>
  <c r="B230" i="31"/>
  <c r="B229" i="31"/>
  <c r="B228" i="31"/>
  <c r="B227" i="31"/>
  <c r="B226" i="31"/>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200" i="31"/>
  <c r="B199" i="31"/>
  <c r="B198" i="31"/>
  <c r="B197" i="31"/>
  <c r="B196" i="31"/>
  <c r="B195" i="31"/>
  <c r="B194" i="31"/>
  <c r="B193" i="31"/>
  <c r="B192" i="31"/>
  <c r="B191" i="31"/>
  <c r="B190" i="31"/>
  <c r="B189" i="31"/>
  <c r="B188" i="31"/>
  <c r="B187" i="31"/>
  <c r="B186" i="31"/>
  <c r="B185" i="31"/>
  <c r="B184" i="31"/>
  <c r="B183" i="31"/>
  <c r="B182" i="31"/>
  <c r="B181" i="31"/>
  <c r="B180" i="31"/>
  <c r="B179" i="31"/>
  <c r="B178" i="31"/>
  <c r="B177" i="31"/>
  <c r="B176" i="31"/>
  <c r="B175" i="31"/>
  <c r="B174" i="31"/>
  <c r="B173" i="31"/>
  <c r="B172" i="31"/>
  <c r="B171" i="31"/>
  <c r="B170" i="31"/>
  <c r="B169" i="31"/>
  <c r="B168" i="31"/>
  <c r="B167" i="31"/>
  <c r="B166" i="31"/>
  <c r="B165" i="31"/>
  <c r="B164" i="31"/>
  <c r="B163" i="31"/>
  <c r="B162" i="31"/>
  <c r="B161" i="31"/>
  <c r="B160" i="31"/>
  <c r="B159" i="31"/>
  <c r="B158" i="31"/>
  <c r="B157" i="31"/>
  <c r="B156" i="31"/>
  <c r="B155" i="31"/>
  <c r="B154" i="31"/>
  <c r="B153" i="31"/>
  <c r="B152" i="31"/>
  <c r="B151" i="31"/>
  <c r="B150" i="31"/>
  <c r="B149" i="31"/>
  <c r="B148" i="31"/>
  <c r="B147" i="31"/>
  <c r="B146" i="31"/>
  <c r="B145" i="31"/>
  <c r="B144" i="31"/>
  <c r="B143" i="31"/>
  <c r="B142" i="31"/>
  <c r="B141" i="31"/>
  <c r="B140" i="31"/>
  <c r="B139" i="31"/>
  <c r="B138" i="31"/>
  <c r="B137" i="31"/>
  <c r="B136" i="31"/>
  <c r="B135" i="31"/>
  <c r="B134" i="31"/>
  <c r="B133" i="31"/>
  <c r="B132" i="31"/>
  <c r="B131" i="31"/>
  <c r="B130" i="31"/>
  <c r="B129" i="31"/>
  <c r="B128" i="31"/>
  <c r="B127" i="31"/>
  <c r="B126" i="31"/>
  <c r="B125" i="31"/>
  <c r="B124" i="31"/>
  <c r="B123" i="31"/>
  <c r="B122" i="31"/>
  <c r="B121" i="31"/>
  <c r="B120" i="31"/>
  <c r="B119" i="31"/>
  <c r="B118" i="31"/>
  <c r="B117" i="31"/>
  <c r="B116" i="31"/>
  <c r="B115" i="31"/>
  <c r="B114" i="31"/>
  <c r="B113" i="31"/>
  <c r="B112" i="31"/>
  <c r="B111" i="31"/>
  <c r="B110" i="31"/>
  <c r="B109" i="31"/>
  <c r="B108" i="31"/>
  <c r="B107" i="31"/>
  <c r="B106" i="31"/>
  <c r="B105" i="31"/>
  <c r="B104" i="31"/>
  <c r="B103" i="31"/>
  <c r="B102" i="31"/>
  <c r="B101" i="31"/>
  <c r="B100" i="31"/>
  <c r="B99" i="31"/>
  <c r="B98" i="31"/>
  <c r="B97" i="31"/>
  <c r="B96" i="31"/>
  <c r="B95" i="31"/>
  <c r="B94" i="31"/>
  <c r="B93" i="31"/>
  <c r="B92" i="31"/>
  <c r="B91" i="31"/>
  <c r="B90" i="31"/>
  <c r="B89" i="31"/>
  <c r="B88" i="31"/>
  <c r="B87" i="31"/>
  <c r="B86" i="31"/>
  <c r="B85" i="31"/>
  <c r="B84" i="31"/>
  <c r="B83" i="31"/>
  <c r="B82" i="31"/>
  <c r="B81" i="31"/>
  <c r="B80" i="31"/>
  <c r="B79" i="31"/>
  <c r="B78" i="31"/>
  <c r="B77" i="31"/>
  <c r="B76" i="31"/>
  <c r="B75" i="31"/>
  <c r="B74" i="31"/>
  <c r="B73" i="31"/>
  <c r="B72" i="31"/>
  <c r="B71" i="31"/>
  <c r="B70" i="31"/>
  <c r="B69" i="31"/>
  <c r="B68" i="31"/>
  <c r="B67" i="31"/>
  <c r="B66" i="31"/>
  <c r="B65" i="31"/>
  <c r="B64" i="31"/>
  <c r="B63" i="31"/>
  <c r="B62" i="31"/>
  <c r="B61" i="31"/>
  <c r="B60" i="31"/>
  <c r="B59" i="31"/>
  <c r="B58" i="31"/>
  <c r="B57" i="31"/>
  <c r="B56" i="31"/>
  <c r="B55" i="31"/>
  <c r="B54" i="31"/>
  <c r="B53" i="31"/>
  <c r="B52" i="31"/>
  <c r="B51" i="31"/>
  <c r="B50" i="31"/>
  <c r="B49" i="31"/>
  <c r="B48" i="31"/>
  <c r="B47" i="31"/>
  <c r="B46" i="31"/>
  <c r="B45" i="31"/>
  <c r="B44" i="31"/>
  <c r="B43" i="31"/>
  <c r="B42" i="31"/>
  <c r="B41" i="31"/>
  <c r="B40" i="31"/>
  <c r="B39"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3" i="31"/>
  <c r="B12" i="31"/>
  <c r="B5" i="30"/>
  <c r="B4" i="30"/>
  <c r="B3" i="30"/>
  <c r="B371" i="30"/>
  <c r="B370" i="30"/>
  <c r="B369" i="30"/>
  <c r="B368" i="30"/>
  <c r="B367" i="30"/>
  <c r="B366" i="30"/>
  <c r="B365" i="30"/>
  <c r="B364" i="30"/>
  <c r="B363" i="30"/>
  <c r="B362" i="30"/>
  <c r="B361" i="30"/>
  <c r="B360" i="30"/>
  <c r="B359" i="30"/>
  <c r="B358" i="30"/>
  <c r="B357" i="30"/>
  <c r="B356" i="30"/>
  <c r="B355" i="30"/>
  <c r="B354" i="30"/>
  <c r="B353" i="30"/>
  <c r="B352" i="30"/>
  <c r="B351" i="30"/>
  <c r="B350" i="30"/>
  <c r="B349" i="30"/>
  <c r="B348" i="30"/>
  <c r="B347" i="30"/>
  <c r="B346" i="30"/>
  <c r="B345" i="30"/>
  <c r="B344" i="30"/>
  <c r="B343" i="30"/>
  <c r="B342" i="30"/>
  <c r="B341" i="30"/>
  <c r="B340" i="30"/>
  <c r="B339" i="30"/>
  <c r="B338" i="30"/>
  <c r="B337" i="30"/>
  <c r="B336" i="30"/>
  <c r="B335" i="30"/>
  <c r="B334" i="30"/>
  <c r="B333" i="30"/>
  <c r="B332" i="30"/>
  <c r="B331" i="30"/>
  <c r="B330" i="30"/>
  <c r="B329" i="30"/>
  <c r="B328" i="30"/>
  <c r="B327" i="30"/>
  <c r="B326" i="30"/>
  <c r="B325" i="30"/>
  <c r="B324" i="30"/>
  <c r="B323" i="30"/>
  <c r="B322" i="30"/>
  <c r="B321" i="30"/>
  <c r="B320" i="30"/>
  <c r="B319" i="30"/>
  <c r="B318" i="30"/>
  <c r="B317" i="30"/>
  <c r="B316" i="30"/>
  <c r="B315" i="30"/>
  <c r="B314" i="30"/>
  <c r="B313" i="30"/>
  <c r="B312" i="30"/>
  <c r="B311" i="30"/>
  <c r="B310" i="30"/>
  <c r="B309" i="30"/>
  <c r="B308" i="30"/>
  <c r="B307" i="30"/>
  <c r="B306" i="30"/>
  <c r="B305" i="30"/>
  <c r="B304" i="30"/>
  <c r="B303" i="30"/>
  <c r="B302" i="30"/>
  <c r="B301" i="30"/>
  <c r="B300" i="30"/>
  <c r="B299" i="30"/>
  <c r="B298" i="30"/>
  <c r="B297" i="30"/>
  <c r="B296" i="30"/>
  <c r="B295" i="30"/>
  <c r="B294" i="30"/>
  <c r="B293" i="30"/>
  <c r="B292" i="30"/>
  <c r="B291" i="30"/>
  <c r="B290" i="30"/>
  <c r="B289" i="30"/>
  <c r="B288" i="30"/>
  <c r="B287" i="30"/>
  <c r="B286" i="30"/>
  <c r="B285" i="30"/>
  <c r="B284" i="30"/>
  <c r="B283" i="30"/>
  <c r="B282" i="30"/>
  <c r="B281" i="30"/>
  <c r="B280" i="30"/>
  <c r="B279" i="30"/>
  <c r="B278" i="30"/>
  <c r="B277" i="30"/>
  <c r="B276" i="30"/>
  <c r="B275" i="30"/>
  <c r="B274" i="30"/>
  <c r="B273" i="30"/>
  <c r="B272" i="30"/>
  <c r="B271" i="30"/>
  <c r="B270" i="30"/>
  <c r="B269" i="30"/>
  <c r="B268" i="30"/>
  <c r="B267" i="30"/>
  <c r="B266" i="30"/>
  <c r="B265" i="30"/>
  <c r="B264" i="30"/>
  <c r="B263" i="30"/>
  <c r="B262" i="30"/>
  <c r="B261" i="30"/>
  <c r="B260" i="30"/>
  <c r="B259" i="30"/>
  <c r="B258" i="30"/>
  <c r="B257" i="30"/>
  <c r="B256" i="30"/>
  <c r="B255" i="30"/>
  <c r="B254" i="30"/>
  <c r="B253" i="30"/>
  <c r="B252" i="30"/>
  <c r="B251" i="30"/>
  <c r="B250" i="30"/>
  <c r="B249" i="30"/>
  <c r="B248" i="30"/>
  <c r="B247" i="30"/>
  <c r="B246" i="30"/>
  <c r="B245" i="30"/>
  <c r="B244" i="30"/>
  <c r="B243" i="30"/>
  <c r="B242" i="30"/>
  <c r="B241" i="30"/>
  <c r="B240" i="30"/>
  <c r="B239" i="30"/>
  <c r="B238" i="30"/>
  <c r="B237" i="30"/>
  <c r="B236" i="30"/>
  <c r="B235" i="30"/>
  <c r="B234" i="30"/>
  <c r="B233" i="30"/>
  <c r="B232" i="30"/>
  <c r="B231" i="30"/>
  <c r="B230" i="30"/>
  <c r="B229" i="30"/>
  <c r="B228" i="30"/>
  <c r="B227" i="30"/>
  <c r="B226" i="30"/>
  <c r="B225" i="30"/>
  <c r="B224" i="30"/>
  <c r="B223" i="30"/>
  <c r="B222" i="30"/>
  <c r="B221" i="30"/>
  <c r="B220" i="30"/>
  <c r="B219" i="30"/>
  <c r="B218" i="30"/>
  <c r="B217" i="30"/>
  <c r="B216" i="30"/>
  <c r="B215" i="30"/>
  <c r="B214" i="30"/>
  <c r="B213" i="30"/>
  <c r="B212" i="30"/>
  <c r="B211" i="30"/>
  <c r="B210" i="30"/>
  <c r="B209" i="30"/>
  <c r="B208" i="30"/>
  <c r="B207" i="30"/>
  <c r="B206" i="30"/>
  <c r="B205" i="30"/>
  <c r="B204" i="30"/>
  <c r="B203" i="30"/>
  <c r="B202" i="30"/>
  <c r="B201" i="30"/>
  <c r="B200" i="30"/>
  <c r="B199" i="30"/>
  <c r="B198" i="30"/>
  <c r="B197" i="30"/>
  <c r="B196" i="30"/>
  <c r="B195" i="30"/>
  <c r="B194" i="30"/>
  <c r="B193" i="30"/>
  <c r="B192" i="30"/>
  <c r="B191" i="30"/>
  <c r="B190" i="30"/>
  <c r="B189" i="30"/>
  <c r="B188" i="30"/>
  <c r="B187" i="30"/>
  <c r="B186" i="30"/>
  <c r="B185" i="30"/>
  <c r="B184" i="30"/>
  <c r="B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H11" i="30"/>
  <c r="H4" i="30"/>
  <c r="H3" i="30"/>
  <c r="C12" i="30" l="1"/>
  <c r="G12" i="30" s="1"/>
  <c r="AQ11" i="15"/>
  <c r="C6" i="29"/>
  <c r="P4" i="15" l="1"/>
  <c r="AY11" i="12"/>
  <c r="F12" i="30"/>
  <c r="P18" i="15" l="1"/>
  <c r="P22" i="15"/>
  <c r="P16" i="15"/>
  <c r="P19" i="15"/>
  <c r="P23" i="15"/>
  <c r="P27" i="15"/>
  <c r="X27" i="12" s="1"/>
  <c r="P20" i="15"/>
  <c r="P24" i="15"/>
  <c r="P28" i="15"/>
  <c r="X28" i="12" s="1"/>
  <c r="P17" i="15"/>
  <c r="X17" i="12" s="1"/>
  <c r="P21" i="15"/>
  <c r="P25" i="15"/>
  <c r="P29" i="15"/>
  <c r="X29" i="12" s="1"/>
  <c r="P26" i="15"/>
  <c r="X26" i="12" s="1"/>
  <c r="D12" i="30"/>
  <c r="H12" i="30" s="1"/>
  <c r="O21" i="15" l="1"/>
  <c r="W21" i="12" s="1"/>
  <c r="X21" i="12"/>
  <c r="O25" i="15"/>
  <c r="W25" i="12" s="1"/>
  <c r="X25" i="12"/>
  <c r="O24" i="15"/>
  <c r="W24" i="12" s="1"/>
  <c r="X24" i="12"/>
  <c r="X19" i="12"/>
  <c r="O19" i="15"/>
  <c r="W19" i="12" s="1"/>
  <c r="O20" i="15"/>
  <c r="W20" i="12" s="1"/>
  <c r="X20" i="12"/>
  <c r="O22" i="15"/>
  <c r="W22" i="12" s="1"/>
  <c r="X22" i="12"/>
  <c r="X23" i="12"/>
  <c r="O23" i="15"/>
  <c r="W23" i="12" s="1"/>
  <c r="O18" i="15"/>
  <c r="X18" i="12"/>
  <c r="C13" i="30"/>
  <c r="E12" i="30"/>
  <c r="C22" i="29"/>
  <c r="W18" i="12" l="1"/>
  <c r="G13" i="30"/>
  <c r="F13" i="30" s="1"/>
  <c r="C14" i="29"/>
  <c r="C23" i="29"/>
  <c r="C7" i="29"/>
  <c r="C8" i="29" s="1"/>
  <c r="C9" i="29" s="1"/>
  <c r="C10" i="29" s="1"/>
  <c r="C12" i="29"/>
  <c r="D13" i="30" l="1"/>
  <c r="H13" i="30" s="1"/>
  <c r="C14" i="30" l="1"/>
  <c r="E13" i="30"/>
  <c r="G14" i="30" l="1"/>
  <c r="F14" i="30" s="1"/>
  <c r="D14" i="30" l="1"/>
  <c r="E14" i="30" l="1"/>
  <c r="H14" i="30"/>
  <c r="C15" i="30" l="1"/>
  <c r="G15" i="30" l="1"/>
  <c r="F15" i="30" s="1"/>
  <c r="D15" i="30" l="1"/>
  <c r="H15" i="30" s="1"/>
  <c r="C16" i="30" l="1"/>
  <c r="E15" i="30"/>
  <c r="G16" i="30" l="1"/>
  <c r="F16" i="30" s="1"/>
  <c r="D16" i="30" l="1"/>
  <c r="E16" i="30" l="1"/>
  <c r="H16" i="30"/>
  <c r="C17" i="30" l="1"/>
  <c r="G17" i="30" l="1"/>
  <c r="F17" i="30" s="1"/>
  <c r="D17" i="30" l="1"/>
  <c r="E17" i="30" s="1"/>
  <c r="H17" i="30" l="1"/>
  <c r="C18" i="30" s="1"/>
  <c r="G18" i="30" l="1"/>
  <c r="F18" i="30" s="1"/>
  <c r="D18" i="30" l="1"/>
  <c r="E18" i="30" s="1"/>
  <c r="H18" i="30" l="1"/>
  <c r="C19" i="30" s="1"/>
  <c r="G19" i="30" l="1"/>
  <c r="F19" i="30" s="1"/>
  <c r="D19" i="30" l="1"/>
  <c r="E19" i="30" s="1"/>
  <c r="O16" i="16"/>
  <c r="O14" i="16"/>
  <c r="K42" i="16"/>
  <c r="G41" i="16"/>
  <c r="G42" i="16"/>
  <c r="G43" i="16"/>
  <c r="G40" i="16"/>
  <c r="G38" i="16"/>
  <c r="K27" i="16"/>
  <c r="K28" i="16"/>
  <c r="K24" i="16"/>
  <c r="K23" i="16"/>
  <c r="G21" i="16"/>
  <c r="G6" i="16"/>
  <c r="G7" i="16"/>
  <c r="G8" i="16"/>
  <c r="G9" i="16"/>
  <c r="G10" i="16"/>
  <c r="G11" i="16"/>
  <c r="G12" i="16"/>
  <c r="G13" i="16"/>
  <c r="G14" i="16"/>
  <c r="G16" i="16"/>
  <c r="G17" i="16"/>
  <c r="G18" i="16"/>
  <c r="G20" i="16"/>
  <c r="G5" i="16"/>
  <c r="G4" i="16"/>
  <c r="B26" i="16"/>
  <c r="E16" i="16"/>
  <c r="N5" i="16" s="1"/>
  <c r="B13" i="16"/>
  <c r="B14" i="16"/>
  <c r="B15" i="16"/>
  <c r="B16" i="16"/>
  <c r="B12" i="16"/>
  <c r="B11" i="16"/>
  <c r="E7" i="16"/>
  <c r="E8" i="16"/>
  <c r="E6" i="16"/>
  <c r="B7" i="16"/>
  <c r="B8" i="16"/>
  <c r="B9" i="16"/>
  <c r="B6" i="16"/>
  <c r="W11" i="27"/>
  <c r="Y8" i="27"/>
  <c r="Y9" i="27"/>
  <c r="E48" i="27"/>
  <c r="G48" i="27"/>
  <c r="H48" i="27"/>
  <c r="I48" i="27"/>
  <c r="J48" i="27"/>
  <c r="K48" i="27"/>
  <c r="M48" i="27"/>
  <c r="N48" i="27"/>
  <c r="O48" i="27"/>
  <c r="E26" i="27"/>
  <c r="D48" i="27" s="1"/>
  <c r="B26" i="27"/>
  <c r="D46" i="27" s="1"/>
  <c r="G33" i="27"/>
  <c r="G34" i="27"/>
  <c r="G35" i="27"/>
  <c r="G32" i="27"/>
  <c r="G31" i="27"/>
  <c r="G26" i="27"/>
  <c r="G27" i="27"/>
  <c r="G28" i="27"/>
  <c r="G29" i="27"/>
  <c r="G25" i="27"/>
  <c r="G24" i="27"/>
  <c r="K24" i="27"/>
  <c r="K23" i="27"/>
  <c r="K6" i="27"/>
  <c r="K7" i="27"/>
  <c r="K10" i="27"/>
  <c r="K11" i="27"/>
  <c r="K12" i="27"/>
  <c r="K13" i="27"/>
  <c r="K14" i="27"/>
  <c r="K16" i="27"/>
  <c r="K17" i="27"/>
  <c r="K18" i="27"/>
  <c r="K19" i="27"/>
  <c r="K20" i="27"/>
  <c r="K5" i="27"/>
  <c r="G6" i="27"/>
  <c r="G7" i="27"/>
  <c r="G8" i="27"/>
  <c r="G9" i="27"/>
  <c r="G10" i="27"/>
  <c r="G11" i="27"/>
  <c r="G12" i="27"/>
  <c r="G13" i="27"/>
  <c r="G14" i="27"/>
  <c r="G16" i="27"/>
  <c r="G17" i="27"/>
  <c r="G18" i="27"/>
  <c r="G19" i="27"/>
  <c r="G20" i="27"/>
  <c r="G21" i="27"/>
  <c r="G5" i="27"/>
  <c r="G4" i="27"/>
  <c r="E23" i="27"/>
  <c r="B21" i="27"/>
  <c r="B18" i="27"/>
  <c r="E16" i="27"/>
  <c r="B13" i="27"/>
  <c r="B14" i="27"/>
  <c r="B15" i="27"/>
  <c r="B16" i="27"/>
  <c r="B12" i="27"/>
  <c r="B11" i="27"/>
  <c r="E7" i="27"/>
  <c r="E8" i="27"/>
  <c r="E6" i="27"/>
  <c r="B7" i="27"/>
  <c r="B8" i="27"/>
  <c r="B9" i="27"/>
  <c r="B6" i="27"/>
  <c r="K49" i="27" l="1"/>
  <c r="K50" i="27" s="1"/>
  <c r="K51" i="27" s="1"/>
  <c r="K52" i="27" s="1"/>
  <c r="K53" i="27" s="1"/>
  <c r="K54" i="27" s="1"/>
  <c r="K55" i="27" s="1"/>
  <c r="K56" i="27" s="1"/>
  <c r="K57" i="27" s="1"/>
  <c r="K58" i="27" s="1"/>
  <c r="K59" i="27" s="1"/>
  <c r="K60" i="27" s="1"/>
  <c r="K61" i="27" s="1"/>
  <c r="K62" i="27" s="1"/>
  <c r="K63" i="27" s="1"/>
  <c r="K64" i="27" s="1"/>
  <c r="K65" i="27" s="1"/>
  <c r="K66" i="27" s="1"/>
  <c r="K67" i="27" s="1"/>
  <c r="O49" i="27"/>
  <c r="O50" i="27" s="1"/>
  <c r="O51" i="27" s="1"/>
  <c r="O52" i="27" s="1"/>
  <c r="O53" i="27" s="1"/>
  <c r="O54" i="27" s="1"/>
  <c r="O55" i="27" s="1"/>
  <c r="O56" i="27" s="1"/>
  <c r="O57" i="27" s="1"/>
  <c r="O58" i="27" s="1"/>
  <c r="O59" i="27" s="1"/>
  <c r="O60" i="27" s="1"/>
  <c r="O61" i="27" s="1"/>
  <c r="O62" i="27" s="1"/>
  <c r="O63" i="27" s="1"/>
  <c r="O64" i="27" s="1"/>
  <c r="O65" i="27" s="1"/>
  <c r="O66" i="27" s="1"/>
  <c r="O67" i="27" s="1"/>
  <c r="J49" i="27"/>
  <c r="J50" i="27" s="1"/>
  <c r="J51" i="27" s="1"/>
  <c r="J52" i="27" s="1"/>
  <c r="J53" i="27" s="1"/>
  <c r="J54" i="27" s="1"/>
  <c r="J55" i="27" s="1"/>
  <c r="J56" i="27" s="1"/>
  <c r="J57" i="27" s="1"/>
  <c r="J58" i="27" s="1"/>
  <c r="J59" i="27" s="1"/>
  <c r="J60" i="27" s="1"/>
  <c r="J61" i="27" s="1"/>
  <c r="J62" i="27" s="1"/>
  <c r="J63" i="27" s="1"/>
  <c r="J64" i="27" s="1"/>
  <c r="J65" i="27" s="1"/>
  <c r="J66" i="27" s="1"/>
  <c r="J67" i="27" s="1"/>
  <c r="N49" i="27"/>
  <c r="N50" i="27" s="1"/>
  <c r="N51" i="27" s="1"/>
  <c r="N52" i="27" s="1"/>
  <c r="N53" i="27" s="1"/>
  <c r="N54" i="27" s="1"/>
  <c r="N55" i="27" s="1"/>
  <c r="N56" i="27" s="1"/>
  <c r="N57" i="27" s="1"/>
  <c r="N58" i="27" s="1"/>
  <c r="N59" i="27" s="1"/>
  <c r="N60" i="27" s="1"/>
  <c r="N61" i="27" s="1"/>
  <c r="N62" i="27" s="1"/>
  <c r="N63" i="27" s="1"/>
  <c r="N64" i="27" s="1"/>
  <c r="N65" i="27" s="1"/>
  <c r="N66" i="27" s="1"/>
  <c r="N67" i="27" s="1"/>
  <c r="I49" i="27"/>
  <c r="I50" i="27" s="1"/>
  <c r="I51" i="27" s="1"/>
  <c r="I52" i="27" s="1"/>
  <c r="I53" i="27" s="1"/>
  <c r="I54" i="27" s="1"/>
  <c r="I55" i="27" s="1"/>
  <c r="I56" i="27" s="1"/>
  <c r="I57" i="27" s="1"/>
  <c r="I58" i="27" s="1"/>
  <c r="I59" i="27" s="1"/>
  <c r="I60" i="27" s="1"/>
  <c r="I61" i="27" s="1"/>
  <c r="I62" i="27" s="1"/>
  <c r="I63" i="27" s="1"/>
  <c r="I64" i="27" s="1"/>
  <c r="I65" i="27" s="1"/>
  <c r="I66" i="27" s="1"/>
  <c r="I67" i="27" s="1"/>
  <c r="M49" i="27"/>
  <c r="M50" i="27" s="1"/>
  <c r="M51" i="27" s="1"/>
  <c r="M52" i="27" s="1"/>
  <c r="M53" i="27" s="1"/>
  <c r="M54" i="27" s="1"/>
  <c r="M55" i="27" s="1"/>
  <c r="M56" i="27" s="1"/>
  <c r="M57" i="27" s="1"/>
  <c r="M58" i="27" s="1"/>
  <c r="M59" i="27" s="1"/>
  <c r="M60" i="27" s="1"/>
  <c r="M61" i="27" s="1"/>
  <c r="M62" i="27" s="1"/>
  <c r="M63" i="27" s="1"/>
  <c r="M64" i="27" s="1"/>
  <c r="M65" i="27" s="1"/>
  <c r="M66" i="27" s="1"/>
  <c r="M67" i="27" s="1"/>
  <c r="H19" i="30"/>
  <c r="G33" i="26"/>
  <c r="G34" i="26"/>
  <c r="G35" i="26"/>
  <c r="G32" i="26"/>
  <c r="G31" i="26"/>
  <c r="G26" i="26"/>
  <c r="G27" i="26"/>
  <c r="G28" i="26"/>
  <c r="G29" i="26"/>
  <c r="G25" i="26"/>
  <c r="G24" i="26"/>
  <c r="K24" i="26"/>
  <c r="K23" i="26"/>
  <c r="K6" i="26"/>
  <c r="K7" i="26"/>
  <c r="K10" i="26"/>
  <c r="K11" i="26"/>
  <c r="K12" i="26"/>
  <c r="K13" i="26"/>
  <c r="K14" i="26"/>
  <c r="K16" i="26"/>
  <c r="K17" i="26"/>
  <c r="K18" i="26"/>
  <c r="K19" i="26"/>
  <c r="K20" i="26"/>
  <c r="K5" i="26"/>
  <c r="G21" i="26"/>
  <c r="G6" i="26"/>
  <c r="G7" i="26"/>
  <c r="G8" i="26"/>
  <c r="G9" i="26"/>
  <c r="G10" i="26"/>
  <c r="G11" i="26"/>
  <c r="G12" i="26"/>
  <c r="G13" i="26"/>
  <c r="G14" i="26"/>
  <c r="G16" i="26"/>
  <c r="G17" i="26"/>
  <c r="G18" i="26"/>
  <c r="G19" i="26"/>
  <c r="G20" i="26"/>
  <c r="G5" i="26"/>
  <c r="G4" i="26"/>
  <c r="E27" i="26"/>
  <c r="E48" i="26" s="1"/>
  <c r="E28" i="26"/>
  <c r="G48" i="26" s="1"/>
  <c r="E29" i="26"/>
  <c r="H48" i="26" s="1"/>
  <c r="E30" i="26"/>
  <c r="I48" i="26" s="1"/>
  <c r="E31" i="26"/>
  <c r="J48" i="26" s="1"/>
  <c r="E32" i="26"/>
  <c r="K48" i="26" s="1"/>
  <c r="E33" i="26"/>
  <c r="M48" i="26" s="1"/>
  <c r="E34" i="26"/>
  <c r="N48" i="26" s="1"/>
  <c r="E35" i="26"/>
  <c r="O48" i="26" s="1"/>
  <c r="E26" i="26"/>
  <c r="D48" i="26" s="1"/>
  <c r="B26" i="26"/>
  <c r="D46" i="26" s="1"/>
  <c r="B18" i="26"/>
  <c r="B22" i="26"/>
  <c r="B13" i="26"/>
  <c r="B14" i="26"/>
  <c r="B15" i="26"/>
  <c r="B16" i="26"/>
  <c r="B12" i="26"/>
  <c r="B11" i="26"/>
  <c r="E7" i="26"/>
  <c r="E8" i="26"/>
  <c r="E6" i="26"/>
  <c r="B7" i="26"/>
  <c r="B8" i="26"/>
  <c r="B9" i="26"/>
  <c r="B6" i="26"/>
  <c r="T49" i="26" l="1"/>
  <c r="T50" i="26" s="1"/>
  <c r="T51" i="26" s="1"/>
  <c r="T52" i="26" s="1"/>
  <c r="T53" i="26" s="1"/>
  <c r="T54" i="26" s="1"/>
  <c r="T55" i="26" s="1"/>
  <c r="T56" i="26" s="1"/>
  <c r="T57" i="26" s="1"/>
  <c r="T58" i="26" s="1"/>
  <c r="T59" i="26" s="1"/>
  <c r="T60" i="26" s="1"/>
  <c r="T61" i="26" s="1"/>
  <c r="T62" i="26" s="1"/>
  <c r="T63" i="26" s="1"/>
  <c r="T64" i="26" s="1"/>
  <c r="T65" i="26" s="1"/>
  <c r="T66" i="26" s="1"/>
  <c r="T67" i="26" s="1"/>
  <c r="U49" i="26"/>
  <c r="U50" i="26" s="1"/>
  <c r="U51" i="26" s="1"/>
  <c r="U52" i="26" s="1"/>
  <c r="U53" i="26" s="1"/>
  <c r="U54" i="26" s="1"/>
  <c r="U55" i="26" s="1"/>
  <c r="U56" i="26" s="1"/>
  <c r="U57" i="26" s="1"/>
  <c r="U58" i="26" s="1"/>
  <c r="U59" i="26" s="1"/>
  <c r="U60" i="26" s="1"/>
  <c r="U61" i="26" s="1"/>
  <c r="U62" i="26" s="1"/>
  <c r="U63" i="26" s="1"/>
  <c r="U64" i="26" s="1"/>
  <c r="U65" i="26" s="1"/>
  <c r="U66" i="26" s="1"/>
  <c r="U67" i="26" s="1"/>
  <c r="N49" i="26"/>
  <c r="N50" i="26" s="1"/>
  <c r="N51" i="26" s="1"/>
  <c r="N52" i="26" s="1"/>
  <c r="N53" i="26" s="1"/>
  <c r="N54" i="26" s="1"/>
  <c r="N55" i="26" s="1"/>
  <c r="N56" i="26" s="1"/>
  <c r="N57" i="26" s="1"/>
  <c r="N58" i="26" s="1"/>
  <c r="N59" i="26" s="1"/>
  <c r="N60" i="26" s="1"/>
  <c r="N61" i="26" s="1"/>
  <c r="N62" i="26" s="1"/>
  <c r="N63" i="26" s="1"/>
  <c r="N64" i="26" s="1"/>
  <c r="N65" i="26" s="1"/>
  <c r="N66" i="26" s="1"/>
  <c r="N67" i="26" s="1"/>
  <c r="K49" i="26"/>
  <c r="K50" i="26" s="1"/>
  <c r="K51" i="26" s="1"/>
  <c r="K52" i="26" s="1"/>
  <c r="K53" i="26" s="1"/>
  <c r="K54" i="26" s="1"/>
  <c r="K55" i="26" s="1"/>
  <c r="K56" i="26" s="1"/>
  <c r="K57" i="26" s="1"/>
  <c r="K58" i="26" s="1"/>
  <c r="K59" i="26" s="1"/>
  <c r="K60" i="26" s="1"/>
  <c r="K61" i="26" s="1"/>
  <c r="K62" i="26" s="1"/>
  <c r="K63" i="26" s="1"/>
  <c r="K64" i="26" s="1"/>
  <c r="K65" i="26" s="1"/>
  <c r="K66" i="26" s="1"/>
  <c r="K67" i="26" s="1"/>
  <c r="O49" i="26"/>
  <c r="O50" i="26" s="1"/>
  <c r="O51" i="26" s="1"/>
  <c r="O52" i="26" s="1"/>
  <c r="O53" i="26" s="1"/>
  <c r="O54" i="26" s="1"/>
  <c r="O55" i="26" s="1"/>
  <c r="O56" i="26" s="1"/>
  <c r="O57" i="26" s="1"/>
  <c r="O58" i="26" s="1"/>
  <c r="O59" i="26" s="1"/>
  <c r="O60" i="26" s="1"/>
  <c r="O61" i="26" s="1"/>
  <c r="O62" i="26" s="1"/>
  <c r="O63" i="26" s="1"/>
  <c r="O64" i="26" s="1"/>
  <c r="O65" i="26" s="1"/>
  <c r="O66" i="26" s="1"/>
  <c r="O67" i="26" s="1"/>
  <c r="J49" i="26"/>
  <c r="J50" i="26" s="1"/>
  <c r="J51" i="26" s="1"/>
  <c r="J52" i="26" s="1"/>
  <c r="J53" i="26" s="1"/>
  <c r="J54" i="26" s="1"/>
  <c r="J55" i="26" s="1"/>
  <c r="J56" i="26" s="1"/>
  <c r="J57" i="26" s="1"/>
  <c r="J58" i="26" s="1"/>
  <c r="J59" i="26" s="1"/>
  <c r="J60" i="26" s="1"/>
  <c r="J61" i="26" s="1"/>
  <c r="J62" i="26" s="1"/>
  <c r="J63" i="26" s="1"/>
  <c r="J64" i="26" s="1"/>
  <c r="J65" i="26" s="1"/>
  <c r="J66" i="26" s="1"/>
  <c r="J67" i="26" s="1"/>
  <c r="I49" i="26"/>
  <c r="I50" i="26" s="1"/>
  <c r="I51" i="26" s="1"/>
  <c r="I52" i="26" s="1"/>
  <c r="I53" i="26" s="1"/>
  <c r="I54" i="26" s="1"/>
  <c r="I55" i="26" s="1"/>
  <c r="I56" i="26" s="1"/>
  <c r="I57" i="26" s="1"/>
  <c r="I58" i="26" s="1"/>
  <c r="I59" i="26" s="1"/>
  <c r="I60" i="26" s="1"/>
  <c r="I61" i="26" s="1"/>
  <c r="I62" i="26" s="1"/>
  <c r="I63" i="26" s="1"/>
  <c r="I64" i="26" s="1"/>
  <c r="I65" i="26" s="1"/>
  <c r="I66" i="26" s="1"/>
  <c r="I67" i="26" s="1"/>
  <c r="M49" i="26"/>
  <c r="M50" i="26" s="1"/>
  <c r="M51" i="26" s="1"/>
  <c r="M52" i="26" s="1"/>
  <c r="M53" i="26" s="1"/>
  <c r="M54" i="26" s="1"/>
  <c r="M55" i="26" s="1"/>
  <c r="M56" i="26" s="1"/>
  <c r="M57" i="26" s="1"/>
  <c r="M58" i="26" s="1"/>
  <c r="M59" i="26" s="1"/>
  <c r="M60" i="26" s="1"/>
  <c r="M61" i="26" s="1"/>
  <c r="M62" i="26" s="1"/>
  <c r="M63" i="26" s="1"/>
  <c r="M64" i="26" s="1"/>
  <c r="M65" i="26" s="1"/>
  <c r="M66" i="26" s="1"/>
  <c r="M67" i="26" s="1"/>
  <c r="C20" i="30"/>
  <c r="G20" i="30" l="1"/>
  <c r="F20" i="30" s="1"/>
  <c r="AF21" i="12"/>
  <c r="AH21" i="12"/>
  <c r="AF16" i="12"/>
  <c r="AH16" i="12"/>
  <c r="AH17" i="12"/>
  <c r="AH18" i="12"/>
  <c r="AE17" i="12"/>
  <c r="AE18" i="12"/>
  <c r="AE19" i="12"/>
  <c r="AE16" i="12"/>
  <c r="AF4" i="12"/>
  <c r="AG4" i="12"/>
  <c r="AH4" i="12"/>
  <c r="AI4" i="12"/>
  <c r="AJ4" i="12"/>
  <c r="AK4" i="12"/>
  <c r="AL4" i="12"/>
  <c r="AM4" i="12"/>
  <c r="AN4" i="12"/>
  <c r="AO4" i="12"/>
  <c r="AP4" i="12"/>
  <c r="AQ4" i="12"/>
  <c r="AR4" i="12"/>
  <c r="AS4" i="12"/>
  <c r="AT4" i="12"/>
  <c r="AU4" i="12"/>
  <c r="AV4" i="12"/>
  <c r="AW4" i="12"/>
  <c r="AX4" i="12"/>
  <c r="AF5" i="12"/>
  <c r="AG5" i="12"/>
  <c r="AH5" i="12"/>
  <c r="AI5" i="12"/>
  <c r="AJ5" i="12"/>
  <c r="AK5" i="12"/>
  <c r="AL5" i="12"/>
  <c r="AM5" i="12"/>
  <c r="AN5" i="12"/>
  <c r="AO5" i="12"/>
  <c r="AP5" i="12"/>
  <c r="AQ5" i="12"/>
  <c r="AR5" i="12"/>
  <c r="AS5" i="12"/>
  <c r="AT5" i="12"/>
  <c r="AU5" i="12"/>
  <c r="AV5" i="12"/>
  <c r="AW5" i="12"/>
  <c r="AX5" i="12"/>
  <c r="AF6" i="12"/>
  <c r="AG6" i="12"/>
  <c r="AH6" i="12"/>
  <c r="AI6" i="12"/>
  <c r="AJ6" i="12"/>
  <c r="AK6" i="12"/>
  <c r="AL6" i="12"/>
  <c r="AM6" i="12"/>
  <c r="AN6" i="12"/>
  <c r="AO6" i="12"/>
  <c r="AP6" i="12"/>
  <c r="AQ6" i="12"/>
  <c r="AR6" i="12"/>
  <c r="AS6" i="12"/>
  <c r="AT6" i="12"/>
  <c r="AU6" i="12"/>
  <c r="AV6" i="12"/>
  <c r="AW6" i="12"/>
  <c r="AX6" i="12"/>
  <c r="AF7" i="12"/>
  <c r="AG7" i="12"/>
  <c r="AH7" i="12"/>
  <c r="AI7" i="12"/>
  <c r="AJ7" i="12"/>
  <c r="AK7" i="12"/>
  <c r="AL7" i="12"/>
  <c r="AM7" i="12"/>
  <c r="AN7" i="12"/>
  <c r="AO7" i="12"/>
  <c r="AP7" i="12"/>
  <c r="AQ7" i="12"/>
  <c r="AR7" i="12"/>
  <c r="AS7" i="12"/>
  <c r="AT7" i="12"/>
  <c r="AU7" i="12"/>
  <c r="AV7" i="12"/>
  <c r="AW7" i="12"/>
  <c r="AX7" i="12"/>
  <c r="AF8" i="12"/>
  <c r="AG8" i="12"/>
  <c r="AH8" i="12"/>
  <c r="AI8" i="12"/>
  <c r="AJ8" i="12"/>
  <c r="AK8" i="12"/>
  <c r="AL8" i="12"/>
  <c r="AM8" i="12"/>
  <c r="AN8" i="12"/>
  <c r="AO8" i="12"/>
  <c r="AP8" i="12"/>
  <c r="AQ8" i="12"/>
  <c r="AR8" i="12"/>
  <c r="AS8" i="12"/>
  <c r="AT8" i="12"/>
  <c r="AU8" i="12"/>
  <c r="AV8" i="12"/>
  <c r="AW8" i="12"/>
  <c r="AX8" i="12"/>
  <c r="AE5" i="12"/>
  <c r="AE6" i="12"/>
  <c r="AE7" i="12"/>
  <c r="AE8" i="12"/>
  <c r="AE4" i="12"/>
  <c r="U31" i="12"/>
  <c r="Z16" i="12"/>
  <c r="W16" i="12"/>
  <c r="V26" i="12"/>
  <c r="U16" i="12"/>
  <c r="D46" i="12" s="1"/>
  <c r="Z4" i="12"/>
  <c r="X4" i="12"/>
  <c r="U10" i="12"/>
  <c r="U5" i="12"/>
  <c r="U6" i="12"/>
  <c r="U7" i="12"/>
  <c r="U8" i="12"/>
  <c r="U4" i="12"/>
  <c r="K33" i="12"/>
  <c r="K34" i="12"/>
  <c r="G33" i="12"/>
  <c r="G34" i="12"/>
  <c r="G35" i="12"/>
  <c r="G32" i="12"/>
  <c r="G31" i="12"/>
  <c r="G26" i="12"/>
  <c r="G27" i="12"/>
  <c r="G28" i="12"/>
  <c r="G29" i="12"/>
  <c r="G25" i="12"/>
  <c r="G24" i="12"/>
  <c r="K24" i="12"/>
  <c r="K27" i="12"/>
  <c r="K28" i="12"/>
  <c r="K23" i="12"/>
  <c r="K6" i="12"/>
  <c r="K7" i="12"/>
  <c r="K10" i="12"/>
  <c r="K11" i="12"/>
  <c r="K12" i="12"/>
  <c r="K13" i="12"/>
  <c r="K14" i="12"/>
  <c r="K16" i="12"/>
  <c r="K17" i="12"/>
  <c r="K18" i="12"/>
  <c r="K19" i="12"/>
  <c r="K20" i="12"/>
  <c r="K5" i="12"/>
  <c r="G21" i="12"/>
  <c r="G6" i="12"/>
  <c r="G7" i="12"/>
  <c r="G8" i="12"/>
  <c r="G9" i="12"/>
  <c r="G10" i="12"/>
  <c r="G11" i="12"/>
  <c r="G12" i="12"/>
  <c r="G13" i="12"/>
  <c r="G14" i="12"/>
  <c r="G16" i="12"/>
  <c r="G17" i="12"/>
  <c r="G18" i="12"/>
  <c r="G19" i="12"/>
  <c r="G20" i="12"/>
  <c r="G5" i="12"/>
  <c r="G4" i="12"/>
  <c r="B18" i="12"/>
  <c r="B18" i="9"/>
  <c r="B18" i="4"/>
  <c r="B20" i="12"/>
  <c r="E16" i="12"/>
  <c r="B13" i="12"/>
  <c r="B14" i="12"/>
  <c r="B15" i="12"/>
  <c r="B16" i="12"/>
  <c r="B12" i="12"/>
  <c r="B11" i="12"/>
  <c r="E7" i="12"/>
  <c r="E8" i="12"/>
  <c r="B9" i="12"/>
  <c r="B7" i="12"/>
  <c r="B8" i="12"/>
  <c r="B6" i="12"/>
  <c r="V67" i="12" l="1"/>
  <c r="V63" i="12"/>
  <c r="V59" i="12"/>
  <c r="V55" i="12"/>
  <c r="V66" i="12"/>
  <c r="V62" i="12"/>
  <c r="V58" i="12"/>
  <c r="V54" i="12"/>
  <c r="V65" i="12"/>
  <c r="V61" i="12"/>
  <c r="V57" i="12"/>
  <c r="V53" i="12"/>
  <c r="V64" i="12"/>
  <c r="V60" i="12"/>
  <c r="V56" i="12"/>
  <c r="D20" i="30"/>
  <c r="E20" i="30" s="1"/>
  <c r="G10" i="4"/>
  <c r="G33" i="4"/>
  <c r="G34" i="4"/>
  <c r="G35" i="4"/>
  <c r="G32" i="4"/>
  <c r="G26" i="4"/>
  <c r="G27" i="4"/>
  <c r="G28" i="4"/>
  <c r="G29" i="4"/>
  <c r="K24" i="4"/>
  <c r="K23" i="4"/>
  <c r="G25" i="4"/>
  <c r="K6" i="4"/>
  <c r="K7" i="4"/>
  <c r="K10" i="4"/>
  <c r="K11" i="4"/>
  <c r="K12" i="4"/>
  <c r="K13" i="4"/>
  <c r="K14" i="4"/>
  <c r="K16" i="4"/>
  <c r="K17" i="4"/>
  <c r="K18" i="4"/>
  <c r="K19" i="4"/>
  <c r="K20" i="4"/>
  <c r="K5" i="4"/>
  <c r="G8" i="4"/>
  <c r="G7" i="4"/>
  <c r="G6" i="4"/>
  <c r="G5" i="4"/>
  <c r="G21" i="4"/>
  <c r="G11" i="4"/>
  <c r="G12" i="4"/>
  <c r="G13" i="4"/>
  <c r="G14" i="4"/>
  <c r="G16" i="4"/>
  <c r="G17" i="4"/>
  <c r="G18" i="4"/>
  <c r="G19" i="4"/>
  <c r="G20" i="4"/>
  <c r="G9" i="4"/>
  <c r="G31" i="4"/>
  <c r="G24" i="4"/>
  <c r="E16" i="4"/>
  <c r="B19" i="4"/>
  <c r="B11" i="4"/>
  <c r="B13" i="4"/>
  <c r="B14" i="4"/>
  <c r="B15" i="4"/>
  <c r="B16" i="4"/>
  <c r="B12" i="4"/>
  <c r="E7" i="4"/>
  <c r="E8" i="4"/>
  <c r="E6" i="4"/>
  <c r="B7" i="4"/>
  <c r="B8" i="4"/>
  <c r="B9" i="4"/>
  <c r="B6" i="4"/>
  <c r="E7" i="9"/>
  <c r="E8" i="9"/>
  <c r="E6" i="9"/>
  <c r="G31" i="9"/>
  <c r="G33" i="9"/>
  <c r="G34" i="9"/>
  <c r="G35" i="9"/>
  <c r="G32" i="9"/>
  <c r="G26" i="9"/>
  <c r="G27" i="9"/>
  <c r="G28" i="9"/>
  <c r="G29" i="9"/>
  <c r="G25" i="9"/>
  <c r="G24" i="9"/>
  <c r="G21" i="9"/>
  <c r="G20" i="9"/>
  <c r="G19" i="9"/>
  <c r="G18" i="9"/>
  <c r="G17" i="9"/>
  <c r="G16" i="9"/>
  <c r="G14" i="9"/>
  <c r="G13" i="9"/>
  <c r="G12" i="9"/>
  <c r="G11" i="9"/>
  <c r="G10" i="9"/>
  <c r="G9" i="9"/>
  <c r="G8" i="9"/>
  <c r="G7" i="9"/>
  <c r="G6" i="9"/>
  <c r="G5" i="9"/>
  <c r="G4" i="9"/>
  <c r="B26" i="9"/>
  <c r="D46" i="9" s="1"/>
  <c r="B19" i="9"/>
  <c r="B12" i="9"/>
  <c r="B13" i="9"/>
  <c r="B14" i="9"/>
  <c r="B15" i="9"/>
  <c r="B16" i="9"/>
  <c r="B11" i="9"/>
  <c r="B7" i="9"/>
  <c r="B8" i="9"/>
  <c r="B9" i="9"/>
  <c r="B6" i="9"/>
  <c r="G15" i="15"/>
  <c r="K23" i="9"/>
  <c r="K24" i="9"/>
  <c r="E16" i="9"/>
  <c r="G15" i="9" l="1"/>
  <c r="G15" i="16"/>
  <c r="G15" i="27"/>
  <c r="G15" i="26"/>
  <c r="G15" i="12"/>
  <c r="G15" i="4"/>
  <c r="H20" i="30"/>
  <c r="K34" i="9"/>
  <c r="K33" i="9"/>
  <c r="B4" i="34" s="1"/>
  <c r="K28" i="9"/>
  <c r="K6" i="9"/>
  <c r="K7" i="9"/>
  <c r="K10" i="9"/>
  <c r="K11" i="9"/>
  <c r="K12" i="9"/>
  <c r="K13" i="9"/>
  <c r="K14" i="9"/>
  <c r="K16" i="9"/>
  <c r="K17" i="9"/>
  <c r="K18" i="9"/>
  <c r="K19" i="9"/>
  <c r="K20" i="9"/>
  <c r="K5" i="9"/>
  <c r="T52" i="28"/>
  <c r="T32" i="28"/>
  <c r="T22" i="28"/>
  <c r="B5" i="33" l="1"/>
  <c r="B5" i="34"/>
  <c r="H4" i="34" s="1"/>
  <c r="V66" i="9"/>
  <c r="V62" i="9"/>
  <c r="V58" i="9"/>
  <c r="V54" i="9"/>
  <c r="V65" i="9"/>
  <c r="V61" i="9"/>
  <c r="V57" i="9"/>
  <c r="V53" i="9"/>
  <c r="V64" i="9"/>
  <c r="V60" i="9"/>
  <c r="V56" i="9"/>
  <c r="V67" i="9"/>
  <c r="V63" i="9"/>
  <c r="V59" i="9"/>
  <c r="V55" i="9"/>
  <c r="H4" i="33"/>
  <c r="C21" i="30"/>
  <c r="Z4" i="26"/>
  <c r="U53" i="28"/>
  <c r="U54" i="28" s="1"/>
  <c r="U43" i="28"/>
  <c r="U44" i="28" s="1"/>
  <c r="U33" i="28"/>
  <c r="U34" i="28" s="1"/>
  <c r="U23" i="28"/>
  <c r="U24" i="28" s="1"/>
  <c r="U11" i="28"/>
  <c r="U12" i="28" s="1"/>
  <c r="J11" i="28"/>
  <c r="J12" i="28" s="1"/>
  <c r="K53" i="21"/>
  <c r="W10" i="26" l="1"/>
  <c r="P48" i="26" s="1"/>
  <c r="P49" i="26" s="1"/>
  <c r="P50" i="26" s="1"/>
  <c r="P51" i="26" s="1"/>
  <c r="P52" i="26" s="1"/>
  <c r="P53" i="26" s="1"/>
  <c r="P54" i="26" s="1"/>
  <c r="P55" i="26" s="1"/>
  <c r="P56" i="26" s="1"/>
  <c r="P57" i="26" s="1"/>
  <c r="P58" i="26" s="1"/>
  <c r="P59" i="26" s="1"/>
  <c r="P60" i="26" s="1"/>
  <c r="P61" i="26" s="1"/>
  <c r="P62" i="26" s="1"/>
  <c r="P63" i="26" s="1"/>
  <c r="P64" i="26" s="1"/>
  <c r="P65" i="26" s="1"/>
  <c r="P66" i="26" s="1"/>
  <c r="P67" i="26" s="1"/>
  <c r="G21" i="30"/>
  <c r="F21" i="30" s="1"/>
  <c r="I19" i="21"/>
  <c r="D21" i="30" l="1"/>
  <c r="E21" i="30" s="1"/>
  <c r="T50" i="28"/>
  <c r="U50" i="28" s="1"/>
  <c r="T51" i="28"/>
  <c r="T40" i="28"/>
  <c r="U40" i="28" s="1"/>
  <c r="T41" i="28"/>
  <c r="T30" i="28"/>
  <c r="U30" i="28" s="1"/>
  <c r="T31" i="28"/>
  <c r="T20" i="28"/>
  <c r="U20" i="28" s="1"/>
  <c r="T21" i="28"/>
  <c r="T8" i="28"/>
  <c r="U8" i="28" s="1"/>
  <c r="T9" i="28"/>
  <c r="I8" i="28"/>
  <c r="J8" i="28" s="1"/>
  <c r="I9" i="28"/>
  <c r="T54" i="28"/>
  <c r="T42" i="28"/>
  <c r="T44" i="28" s="1"/>
  <c r="T34" i="28"/>
  <c r="T24" i="28"/>
  <c r="AE13" i="28"/>
  <c r="AC13" i="28"/>
  <c r="AE12" i="28"/>
  <c r="AC12" i="28"/>
  <c r="AE11" i="28"/>
  <c r="AC11" i="28"/>
  <c r="AE10" i="28"/>
  <c r="AC10" i="28"/>
  <c r="T10" i="28"/>
  <c r="T12" i="28" s="1"/>
  <c r="I10" i="28"/>
  <c r="I12" i="28" s="1"/>
  <c r="I3" i="28" s="1"/>
  <c r="E19" i="15" s="1"/>
  <c r="E43" i="15" s="1"/>
  <c r="AE9" i="28"/>
  <c r="AC9" i="28"/>
  <c r="AE8" i="28"/>
  <c r="AC8" i="28"/>
  <c r="AE7" i="28"/>
  <c r="AC7" i="28"/>
  <c r="AE6" i="28"/>
  <c r="AC6" i="28"/>
  <c r="AE3" i="28" l="1"/>
  <c r="E22" i="15" s="1"/>
  <c r="E22" i="26" s="1"/>
  <c r="E43" i="27"/>
  <c r="T48" i="27" s="1"/>
  <c r="T49" i="27" s="1"/>
  <c r="T50" i="27" s="1"/>
  <c r="T51" i="27" s="1"/>
  <c r="T52" i="27" s="1"/>
  <c r="T53" i="27" s="1"/>
  <c r="T54" i="27" s="1"/>
  <c r="T55" i="27" s="1"/>
  <c r="T56" i="27" s="1"/>
  <c r="T57" i="27" s="1"/>
  <c r="T58" i="27" s="1"/>
  <c r="T59" i="27" s="1"/>
  <c r="T60" i="27" s="1"/>
  <c r="T61" i="27" s="1"/>
  <c r="T62" i="27" s="1"/>
  <c r="T63" i="27" s="1"/>
  <c r="T64" i="27" s="1"/>
  <c r="T65" i="27" s="1"/>
  <c r="T66" i="27" s="1"/>
  <c r="T67" i="27" s="1"/>
  <c r="E43" i="4"/>
  <c r="T48" i="4" s="1"/>
  <c r="T49" i="4" s="1"/>
  <c r="T50" i="4" s="1"/>
  <c r="T51" i="4" s="1"/>
  <c r="T52" i="4" s="1"/>
  <c r="T53" i="4" s="1"/>
  <c r="T54" i="4" s="1"/>
  <c r="T55" i="4" s="1"/>
  <c r="T56" i="4" s="1"/>
  <c r="T57" i="4" s="1"/>
  <c r="T58" i="4" s="1"/>
  <c r="T59" i="4" s="1"/>
  <c r="T60" i="4" s="1"/>
  <c r="T61" i="4" s="1"/>
  <c r="T62" i="4" s="1"/>
  <c r="T63" i="4" s="1"/>
  <c r="T64" i="4" s="1"/>
  <c r="T65" i="4" s="1"/>
  <c r="T66" i="4" s="1"/>
  <c r="T67" i="4" s="1"/>
  <c r="E43" i="9"/>
  <c r="T48" i="9" s="1"/>
  <c r="T49" i="9" s="1"/>
  <c r="T50" i="9" s="1"/>
  <c r="T51" i="9" s="1"/>
  <c r="T52" i="9" s="1"/>
  <c r="T53" i="9" s="1"/>
  <c r="T54" i="9" s="1"/>
  <c r="T55" i="9" s="1"/>
  <c r="T56" i="9" s="1"/>
  <c r="T57" i="9" s="1"/>
  <c r="T58" i="9" s="1"/>
  <c r="T59" i="9" s="1"/>
  <c r="T60" i="9" s="1"/>
  <c r="T61" i="9" s="1"/>
  <c r="T62" i="9" s="1"/>
  <c r="T63" i="9" s="1"/>
  <c r="T64" i="9" s="1"/>
  <c r="T65" i="9" s="1"/>
  <c r="T66" i="9" s="1"/>
  <c r="T67" i="9" s="1"/>
  <c r="H21" i="30"/>
  <c r="E19" i="9"/>
  <c r="E19" i="4"/>
  <c r="T56" i="28"/>
  <c r="T3" i="28" s="1"/>
  <c r="W4" i="26"/>
  <c r="W17" i="26" l="1"/>
  <c r="W15" i="26"/>
  <c r="V48" i="26" s="1"/>
  <c r="W16" i="26"/>
  <c r="C48" i="4"/>
  <c r="C49" i="4" s="1"/>
  <c r="C50" i="4" s="1"/>
  <c r="C51" i="4" s="1"/>
  <c r="C52" i="4" s="1"/>
  <c r="C53" i="4" s="1"/>
  <c r="C54" i="4" s="1"/>
  <c r="R9" i="4"/>
  <c r="R8" i="4"/>
  <c r="C22" i="30"/>
  <c r="R9" i="9"/>
  <c r="R8" i="9"/>
  <c r="E21" i="15"/>
  <c r="E21" i="27" s="1"/>
  <c r="E18" i="27" s="1"/>
  <c r="B17" i="20"/>
  <c r="C48" i="27" l="1"/>
  <c r="R9" i="27"/>
  <c r="R8" i="27"/>
  <c r="R13" i="26"/>
  <c r="W48" i="26"/>
  <c r="X48" i="26"/>
  <c r="X49" i="26" s="1"/>
  <c r="X50" i="26" s="1"/>
  <c r="X51" i="26" s="1"/>
  <c r="X52" i="26" s="1"/>
  <c r="X53" i="26" s="1"/>
  <c r="X54" i="26" s="1"/>
  <c r="X55" i="26" s="1"/>
  <c r="X56" i="26" s="1"/>
  <c r="X57" i="26" s="1"/>
  <c r="X58" i="26" s="1"/>
  <c r="X59" i="26" s="1"/>
  <c r="X60" i="26" s="1"/>
  <c r="X61" i="26" s="1"/>
  <c r="X62" i="26" s="1"/>
  <c r="X63" i="26" s="1"/>
  <c r="X64" i="26" s="1"/>
  <c r="X65" i="26" s="1"/>
  <c r="X66" i="26" s="1"/>
  <c r="X67" i="26" s="1"/>
  <c r="Y17" i="26"/>
  <c r="G22" i="30"/>
  <c r="F22" i="30" s="1"/>
  <c r="Y4" i="27"/>
  <c r="Y5" i="27"/>
  <c r="Y6" i="27"/>
  <c r="Y7" i="27"/>
  <c r="K34" i="27"/>
  <c r="K33" i="27"/>
  <c r="K28" i="27"/>
  <c r="K27" i="27"/>
  <c r="D49" i="27"/>
  <c r="Y14" i="26"/>
  <c r="Y13" i="26"/>
  <c r="W12" i="26"/>
  <c r="D50" i="27" l="1"/>
  <c r="D51" i="27" s="1"/>
  <c r="Y12" i="26"/>
  <c r="R48" i="26"/>
  <c r="R49" i="26" s="1"/>
  <c r="R50" i="26" s="1"/>
  <c r="R51" i="26" s="1"/>
  <c r="R52" i="26" s="1"/>
  <c r="R53" i="26" s="1"/>
  <c r="R54" i="26" s="1"/>
  <c r="R55" i="26" s="1"/>
  <c r="R56" i="26" s="1"/>
  <c r="R57" i="26" s="1"/>
  <c r="R58" i="26" s="1"/>
  <c r="R59" i="26" s="1"/>
  <c r="R60" i="26" s="1"/>
  <c r="R61" i="26" s="1"/>
  <c r="R62" i="26" s="1"/>
  <c r="R63" i="26" s="1"/>
  <c r="R64" i="26" s="1"/>
  <c r="R65" i="26" s="1"/>
  <c r="R66" i="26" s="1"/>
  <c r="R67" i="26" s="1"/>
  <c r="V53" i="27"/>
  <c r="V57" i="27"/>
  <c r="V61" i="27"/>
  <c r="V65" i="27"/>
  <c r="V54" i="27"/>
  <c r="V58" i="27"/>
  <c r="V62" i="27"/>
  <c r="V66" i="27"/>
  <c r="V55" i="27"/>
  <c r="V59" i="27"/>
  <c r="V63" i="27"/>
  <c r="V67" i="27"/>
  <c r="V56" i="27"/>
  <c r="V60" i="27"/>
  <c r="V64" i="27"/>
  <c r="Y11" i="27"/>
  <c r="D22" i="30"/>
  <c r="E22" i="30" s="1"/>
  <c r="E49" i="27"/>
  <c r="E50" i="27" s="1"/>
  <c r="E51" i="27" s="1"/>
  <c r="E52" i="27" s="1"/>
  <c r="E53" i="27" s="1"/>
  <c r="E54" i="27" s="1"/>
  <c r="E55" i="27" s="1"/>
  <c r="E56" i="27" s="1"/>
  <c r="E57" i="27" s="1"/>
  <c r="E58" i="27" s="1"/>
  <c r="E59" i="27" s="1"/>
  <c r="E60" i="27" s="1"/>
  <c r="E61" i="27" s="1"/>
  <c r="E62" i="27" s="1"/>
  <c r="E63" i="27" s="1"/>
  <c r="E64" i="27" s="1"/>
  <c r="E65" i="27" s="1"/>
  <c r="E66" i="27" s="1"/>
  <c r="E67" i="27" s="1"/>
  <c r="G49" i="27"/>
  <c r="G50" i="27" s="1"/>
  <c r="G51" i="27" s="1"/>
  <c r="G52" i="27" s="1"/>
  <c r="G53" i="27" s="1"/>
  <c r="G54" i="27" s="1"/>
  <c r="G55" i="27" s="1"/>
  <c r="G56" i="27" s="1"/>
  <c r="G57" i="27" s="1"/>
  <c r="G58" i="27" s="1"/>
  <c r="G59" i="27" s="1"/>
  <c r="G60" i="27" s="1"/>
  <c r="G61" i="27" s="1"/>
  <c r="G62" i="27" s="1"/>
  <c r="G63" i="27" s="1"/>
  <c r="G64" i="27" s="1"/>
  <c r="G65" i="27" s="1"/>
  <c r="G66" i="27" s="1"/>
  <c r="G67" i="27" s="1"/>
  <c r="H49" i="27"/>
  <c r="H50" i="27" s="1"/>
  <c r="H51" i="27" s="1"/>
  <c r="H52" i="27" s="1"/>
  <c r="H53" i="27" s="1"/>
  <c r="H54" i="27" s="1"/>
  <c r="H55" i="27" s="1"/>
  <c r="H56" i="27" s="1"/>
  <c r="H57" i="27" s="1"/>
  <c r="H58" i="27" s="1"/>
  <c r="H59" i="27" s="1"/>
  <c r="H60" i="27" s="1"/>
  <c r="H61" i="27" s="1"/>
  <c r="H62" i="27" s="1"/>
  <c r="H63" i="27" s="1"/>
  <c r="H64" i="27" s="1"/>
  <c r="H65" i="27" s="1"/>
  <c r="H66" i="27" s="1"/>
  <c r="H67" i="27" s="1"/>
  <c r="W11" i="26"/>
  <c r="K34" i="26"/>
  <c r="K33" i="26"/>
  <c r="K28" i="26"/>
  <c r="K27" i="26"/>
  <c r="E16" i="26"/>
  <c r="O48" i="9"/>
  <c r="O49" i="9" s="1"/>
  <c r="O50" i="9" s="1"/>
  <c r="O51" i="9" s="1"/>
  <c r="O52" i="9" s="1"/>
  <c r="O53" i="9" s="1"/>
  <c r="O54" i="9" s="1"/>
  <c r="O55" i="9" s="1"/>
  <c r="O56" i="9" s="1"/>
  <c r="O57" i="9" s="1"/>
  <c r="O58" i="9" s="1"/>
  <c r="O59" i="9" s="1"/>
  <c r="O60" i="9" s="1"/>
  <c r="O61" i="9" s="1"/>
  <c r="O62" i="9" s="1"/>
  <c r="O63" i="9" s="1"/>
  <c r="O64" i="9" s="1"/>
  <c r="O65" i="9" s="1"/>
  <c r="O66" i="9" s="1"/>
  <c r="O67" i="9" s="1"/>
  <c r="N48" i="9"/>
  <c r="N49" i="9" s="1"/>
  <c r="N50" i="9" s="1"/>
  <c r="N51" i="9" s="1"/>
  <c r="N52" i="9" s="1"/>
  <c r="N53" i="9" s="1"/>
  <c r="N54" i="9" s="1"/>
  <c r="N55" i="9" s="1"/>
  <c r="N56" i="9" s="1"/>
  <c r="N57" i="9" s="1"/>
  <c r="N58" i="9" s="1"/>
  <c r="N59" i="9" s="1"/>
  <c r="N60" i="9" s="1"/>
  <c r="N61" i="9" s="1"/>
  <c r="N62" i="9" s="1"/>
  <c r="N63" i="9" s="1"/>
  <c r="N64" i="9" s="1"/>
  <c r="N65" i="9" s="1"/>
  <c r="N66" i="9" s="1"/>
  <c r="N67" i="9" s="1"/>
  <c r="M48" i="9"/>
  <c r="M49" i="9" s="1"/>
  <c r="M50" i="9" s="1"/>
  <c r="M51" i="9" s="1"/>
  <c r="M52" i="9" s="1"/>
  <c r="M53" i="9" s="1"/>
  <c r="M54" i="9" s="1"/>
  <c r="M55" i="9" s="1"/>
  <c r="M56" i="9" s="1"/>
  <c r="M57" i="9" s="1"/>
  <c r="M58" i="9" s="1"/>
  <c r="M59" i="9" s="1"/>
  <c r="M60" i="9" s="1"/>
  <c r="M61" i="9" s="1"/>
  <c r="M62" i="9" s="1"/>
  <c r="M63" i="9" s="1"/>
  <c r="M64" i="9" s="1"/>
  <c r="M65" i="9" s="1"/>
  <c r="M66" i="9" s="1"/>
  <c r="M67" i="9" s="1"/>
  <c r="K48" i="9"/>
  <c r="K49" i="9" s="1"/>
  <c r="K50" i="9" s="1"/>
  <c r="K51" i="9" s="1"/>
  <c r="K52" i="9" s="1"/>
  <c r="K53" i="9" s="1"/>
  <c r="K54" i="9" s="1"/>
  <c r="K55" i="9" s="1"/>
  <c r="K56" i="9" s="1"/>
  <c r="K57" i="9" s="1"/>
  <c r="K58" i="9" s="1"/>
  <c r="K59" i="9" s="1"/>
  <c r="K60" i="9" s="1"/>
  <c r="K61" i="9" s="1"/>
  <c r="K62" i="9" s="1"/>
  <c r="K63" i="9" s="1"/>
  <c r="K64" i="9" s="1"/>
  <c r="K65" i="9" s="1"/>
  <c r="K66" i="9" s="1"/>
  <c r="K67" i="9" s="1"/>
  <c r="J48" i="9"/>
  <c r="J49" i="9" s="1"/>
  <c r="J50" i="9" s="1"/>
  <c r="J51" i="9" s="1"/>
  <c r="J52" i="9" s="1"/>
  <c r="J53" i="9" s="1"/>
  <c r="J54" i="9" s="1"/>
  <c r="J55" i="9" s="1"/>
  <c r="J56" i="9" s="1"/>
  <c r="J57" i="9" s="1"/>
  <c r="J58" i="9" s="1"/>
  <c r="J59" i="9" s="1"/>
  <c r="J60" i="9" s="1"/>
  <c r="J61" i="9" s="1"/>
  <c r="J62" i="9" s="1"/>
  <c r="J63" i="9" s="1"/>
  <c r="J64" i="9" s="1"/>
  <c r="J65" i="9" s="1"/>
  <c r="J66" i="9" s="1"/>
  <c r="J67" i="9" s="1"/>
  <c r="I48" i="9"/>
  <c r="I49" i="9" s="1"/>
  <c r="I50" i="9" s="1"/>
  <c r="I51" i="9" s="1"/>
  <c r="I52" i="9" s="1"/>
  <c r="I53" i="9" s="1"/>
  <c r="I54" i="9" s="1"/>
  <c r="I55" i="9" s="1"/>
  <c r="I56" i="9" s="1"/>
  <c r="I57" i="9" s="1"/>
  <c r="I58" i="9" s="1"/>
  <c r="I59" i="9" s="1"/>
  <c r="I60" i="9" s="1"/>
  <c r="I61" i="9" s="1"/>
  <c r="I62" i="9" s="1"/>
  <c r="I63" i="9" s="1"/>
  <c r="I64" i="9" s="1"/>
  <c r="I65" i="9" s="1"/>
  <c r="I66" i="9" s="1"/>
  <c r="I67" i="9" s="1"/>
  <c r="H48" i="9"/>
  <c r="G48" i="9"/>
  <c r="E48" i="9"/>
  <c r="E26" i="9"/>
  <c r="D48" i="9" s="1"/>
  <c r="I48" i="4"/>
  <c r="I49" i="4" s="1"/>
  <c r="I50" i="4" s="1"/>
  <c r="I51" i="4" s="1"/>
  <c r="I52" i="4" s="1"/>
  <c r="I53" i="4" s="1"/>
  <c r="I54" i="4" s="1"/>
  <c r="I55" i="4" s="1"/>
  <c r="I56" i="4" s="1"/>
  <c r="I57" i="4" s="1"/>
  <c r="I58" i="4" s="1"/>
  <c r="I59" i="4" s="1"/>
  <c r="I60" i="4" s="1"/>
  <c r="I61" i="4" s="1"/>
  <c r="I62" i="4" s="1"/>
  <c r="I63" i="4" s="1"/>
  <c r="I64" i="4" s="1"/>
  <c r="I65" i="4" s="1"/>
  <c r="I66" i="4" s="1"/>
  <c r="I67" i="4" s="1"/>
  <c r="J48" i="4"/>
  <c r="J49" i="4" s="1"/>
  <c r="J50" i="4" s="1"/>
  <c r="J51" i="4" s="1"/>
  <c r="J52" i="4" s="1"/>
  <c r="J53" i="4" s="1"/>
  <c r="J54" i="4" s="1"/>
  <c r="J55" i="4" s="1"/>
  <c r="J56" i="4" s="1"/>
  <c r="J57" i="4" s="1"/>
  <c r="J58" i="4" s="1"/>
  <c r="J59" i="4" s="1"/>
  <c r="J60" i="4" s="1"/>
  <c r="J61" i="4" s="1"/>
  <c r="J62" i="4" s="1"/>
  <c r="J63" i="4" s="1"/>
  <c r="J64" i="4" s="1"/>
  <c r="J65" i="4" s="1"/>
  <c r="J66" i="4" s="1"/>
  <c r="J67" i="4" s="1"/>
  <c r="K48" i="4"/>
  <c r="K49" i="4" s="1"/>
  <c r="K50" i="4" s="1"/>
  <c r="K51" i="4" s="1"/>
  <c r="K52" i="4" s="1"/>
  <c r="K53" i="4" s="1"/>
  <c r="K54" i="4" s="1"/>
  <c r="K55" i="4" s="1"/>
  <c r="K56" i="4" s="1"/>
  <c r="K57" i="4" s="1"/>
  <c r="K58" i="4" s="1"/>
  <c r="K59" i="4" s="1"/>
  <c r="K60" i="4" s="1"/>
  <c r="K61" i="4" s="1"/>
  <c r="K62" i="4" s="1"/>
  <c r="K63" i="4" s="1"/>
  <c r="K64" i="4" s="1"/>
  <c r="K65" i="4" s="1"/>
  <c r="K66" i="4" s="1"/>
  <c r="K67" i="4" s="1"/>
  <c r="M48" i="4"/>
  <c r="M49" i="4" s="1"/>
  <c r="M50" i="4" s="1"/>
  <c r="M51" i="4" s="1"/>
  <c r="M52" i="4" s="1"/>
  <c r="M53" i="4" s="1"/>
  <c r="M54" i="4" s="1"/>
  <c r="M55" i="4" s="1"/>
  <c r="M56" i="4" s="1"/>
  <c r="M57" i="4" s="1"/>
  <c r="M58" i="4" s="1"/>
  <c r="M59" i="4" s="1"/>
  <c r="M60" i="4" s="1"/>
  <c r="M61" i="4" s="1"/>
  <c r="M62" i="4" s="1"/>
  <c r="M63" i="4" s="1"/>
  <c r="M64" i="4" s="1"/>
  <c r="M65" i="4" s="1"/>
  <c r="M66" i="4" s="1"/>
  <c r="M67" i="4" s="1"/>
  <c r="N48" i="4"/>
  <c r="N49" i="4" s="1"/>
  <c r="N50" i="4" s="1"/>
  <c r="N51" i="4" s="1"/>
  <c r="N52" i="4" s="1"/>
  <c r="N53" i="4" s="1"/>
  <c r="N54" i="4" s="1"/>
  <c r="N55" i="4" s="1"/>
  <c r="N56" i="4" s="1"/>
  <c r="N57" i="4" s="1"/>
  <c r="N58" i="4" s="1"/>
  <c r="N59" i="4" s="1"/>
  <c r="N60" i="4" s="1"/>
  <c r="N61" i="4" s="1"/>
  <c r="N62" i="4" s="1"/>
  <c r="N63" i="4" s="1"/>
  <c r="N64" i="4" s="1"/>
  <c r="N65" i="4" s="1"/>
  <c r="N66" i="4" s="1"/>
  <c r="N67" i="4" s="1"/>
  <c r="O48" i="4"/>
  <c r="O49" i="4" s="1"/>
  <c r="O50" i="4" s="1"/>
  <c r="O51" i="4" s="1"/>
  <c r="O52" i="4" s="1"/>
  <c r="O53" i="4" s="1"/>
  <c r="O54" i="4" s="1"/>
  <c r="O55" i="4" s="1"/>
  <c r="O56" i="4" s="1"/>
  <c r="O57" i="4" s="1"/>
  <c r="O58" i="4" s="1"/>
  <c r="O59" i="4" s="1"/>
  <c r="O60" i="4" s="1"/>
  <c r="O61" i="4" s="1"/>
  <c r="O62" i="4" s="1"/>
  <c r="O63" i="4" s="1"/>
  <c r="O64" i="4" s="1"/>
  <c r="O65" i="4" s="1"/>
  <c r="O66" i="4" s="1"/>
  <c r="O67" i="4" s="1"/>
  <c r="B26" i="4"/>
  <c r="D46" i="4" s="1"/>
  <c r="D52" i="27" l="1"/>
  <c r="Q48" i="26"/>
  <c r="Q49" i="26" s="1"/>
  <c r="Q50" i="26" s="1"/>
  <c r="Q51" i="26" s="1"/>
  <c r="Q52" i="26" s="1"/>
  <c r="Q53" i="26" s="1"/>
  <c r="Q54" i="26" s="1"/>
  <c r="Q55" i="26" s="1"/>
  <c r="Q56" i="26" s="1"/>
  <c r="Q57" i="26" s="1"/>
  <c r="Q58" i="26" s="1"/>
  <c r="Q59" i="26" s="1"/>
  <c r="Q60" i="26" s="1"/>
  <c r="Q61" i="26" s="1"/>
  <c r="Q62" i="26" s="1"/>
  <c r="Q63" i="26" s="1"/>
  <c r="Q64" i="26" s="1"/>
  <c r="Q65" i="26" s="1"/>
  <c r="Q66" i="26" s="1"/>
  <c r="Q67" i="26" s="1"/>
  <c r="W19" i="26"/>
  <c r="Z53" i="26"/>
  <c r="Z57" i="26"/>
  <c r="Z61" i="26"/>
  <c r="Z65" i="26"/>
  <c r="Z58" i="26"/>
  <c r="Z62" i="26"/>
  <c r="Z66" i="26"/>
  <c r="Z59" i="26"/>
  <c r="Z63" i="26"/>
  <c r="Z54" i="26"/>
  <c r="Z55" i="26"/>
  <c r="Z67" i="26"/>
  <c r="Z56" i="26"/>
  <c r="Z60" i="26"/>
  <c r="Z64" i="26"/>
  <c r="H22" i="30"/>
  <c r="Y11" i="26"/>
  <c r="R9" i="26"/>
  <c r="R8" i="26"/>
  <c r="E49" i="26"/>
  <c r="E50" i="26" s="1"/>
  <c r="E51" i="26" s="1"/>
  <c r="E52" i="26" s="1"/>
  <c r="E53" i="26" s="1"/>
  <c r="E54" i="26" s="1"/>
  <c r="E55" i="26" s="1"/>
  <c r="E56" i="26" s="1"/>
  <c r="E57" i="26" s="1"/>
  <c r="E58" i="26" s="1"/>
  <c r="E59" i="26" s="1"/>
  <c r="E60" i="26" s="1"/>
  <c r="E61" i="26" s="1"/>
  <c r="E62" i="26" s="1"/>
  <c r="E63" i="26" s="1"/>
  <c r="E64" i="26" s="1"/>
  <c r="E65" i="26" s="1"/>
  <c r="E66" i="26" s="1"/>
  <c r="E67" i="26" s="1"/>
  <c r="W49" i="26"/>
  <c r="W50" i="26" s="1"/>
  <c r="W51" i="26" s="1"/>
  <c r="W52" i="26" s="1"/>
  <c r="W53" i="26" s="1"/>
  <c r="W54" i="26" s="1"/>
  <c r="W55" i="26" s="1"/>
  <c r="W56" i="26" s="1"/>
  <c r="W57" i="26" s="1"/>
  <c r="W58" i="26" s="1"/>
  <c r="W59" i="26" s="1"/>
  <c r="W60" i="26" s="1"/>
  <c r="W61" i="26" s="1"/>
  <c r="W62" i="26" s="1"/>
  <c r="W63" i="26" s="1"/>
  <c r="W64" i="26" s="1"/>
  <c r="W65" i="26" s="1"/>
  <c r="W66" i="26" s="1"/>
  <c r="W67" i="26" s="1"/>
  <c r="Y10" i="26"/>
  <c r="G49" i="26"/>
  <c r="G50" i="26" s="1"/>
  <c r="G51" i="26" s="1"/>
  <c r="G52" i="26" s="1"/>
  <c r="G53" i="26" s="1"/>
  <c r="G54" i="26" s="1"/>
  <c r="G55" i="26" s="1"/>
  <c r="G56" i="26" s="1"/>
  <c r="G57" i="26" s="1"/>
  <c r="G58" i="26" s="1"/>
  <c r="G59" i="26" s="1"/>
  <c r="G60" i="26" s="1"/>
  <c r="G61" i="26" s="1"/>
  <c r="G62" i="26" s="1"/>
  <c r="G63" i="26" s="1"/>
  <c r="G64" i="26" s="1"/>
  <c r="G65" i="26" s="1"/>
  <c r="G66" i="26" s="1"/>
  <c r="G67" i="26" s="1"/>
  <c r="H49" i="26"/>
  <c r="H50" i="26" s="1"/>
  <c r="H51" i="26" s="1"/>
  <c r="H52" i="26" s="1"/>
  <c r="H53" i="26" s="1"/>
  <c r="H54" i="26" s="1"/>
  <c r="H55" i="26" s="1"/>
  <c r="H56" i="26" s="1"/>
  <c r="H57" i="26" s="1"/>
  <c r="H58" i="26" s="1"/>
  <c r="H59" i="26" s="1"/>
  <c r="H60" i="26" s="1"/>
  <c r="H61" i="26" s="1"/>
  <c r="H62" i="26" s="1"/>
  <c r="H63" i="26" s="1"/>
  <c r="H64" i="26" s="1"/>
  <c r="H65" i="26" s="1"/>
  <c r="H66" i="26" s="1"/>
  <c r="H67" i="26" s="1"/>
  <c r="D53" i="27" l="1"/>
  <c r="C23" i="30"/>
  <c r="D49" i="26"/>
  <c r="E12" i="15"/>
  <c r="D54" i="27" l="1"/>
  <c r="E12" i="27"/>
  <c r="E12" i="16"/>
  <c r="E12" i="12"/>
  <c r="G23" i="30"/>
  <c r="F23" i="30" s="1"/>
  <c r="E12" i="9"/>
  <c r="E12" i="4"/>
  <c r="E12" i="26"/>
  <c r="D50" i="26"/>
  <c r="H100" i="23"/>
  <c r="J99" i="23"/>
  <c r="J98" i="23"/>
  <c r="J97" i="23"/>
  <c r="J96" i="23"/>
  <c r="C96" i="23"/>
  <c r="J95" i="23"/>
  <c r="E95" i="23"/>
  <c r="J94" i="23"/>
  <c r="E94" i="23"/>
  <c r="J93" i="23"/>
  <c r="E93" i="23"/>
  <c r="J92" i="23"/>
  <c r="E92" i="23"/>
  <c r="J91" i="23"/>
  <c r="E91" i="23"/>
  <c r="J90" i="23"/>
  <c r="C88" i="23"/>
  <c r="H87" i="23"/>
  <c r="E87" i="23"/>
  <c r="J86" i="23"/>
  <c r="E86" i="23"/>
  <c r="J85" i="23"/>
  <c r="E85" i="23"/>
  <c r="J84" i="23"/>
  <c r="E84" i="23"/>
  <c r="J83" i="23"/>
  <c r="E83" i="23"/>
  <c r="J82" i="23"/>
  <c r="J81" i="23"/>
  <c r="J80" i="23"/>
  <c r="C80" i="23"/>
  <c r="J79" i="23"/>
  <c r="E79" i="23"/>
  <c r="J78" i="23"/>
  <c r="E78" i="23"/>
  <c r="J77" i="23"/>
  <c r="E77" i="23"/>
  <c r="E76" i="23"/>
  <c r="E75" i="23"/>
  <c r="H74" i="23"/>
  <c r="J73" i="23"/>
  <c r="J72" i="23"/>
  <c r="C72" i="23"/>
  <c r="J71" i="23"/>
  <c r="E71" i="23"/>
  <c r="J70" i="23"/>
  <c r="E70" i="23"/>
  <c r="J69" i="23"/>
  <c r="E69" i="23"/>
  <c r="J68" i="23"/>
  <c r="E68" i="23"/>
  <c r="J67" i="23"/>
  <c r="E67" i="23"/>
  <c r="J66" i="23"/>
  <c r="J65" i="23"/>
  <c r="J64" i="23"/>
  <c r="C64" i="23"/>
  <c r="E63" i="23"/>
  <c r="E62" i="23"/>
  <c r="H61" i="23"/>
  <c r="E61" i="23"/>
  <c r="L60" i="23"/>
  <c r="J60" i="23"/>
  <c r="E60" i="23"/>
  <c r="L59" i="23"/>
  <c r="J59" i="23"/>
  <c r="E59" i="23"/>
  <c r="L58" i="23"/>
  <c r="J58" i="23"/>
  <c r="L57" i="23"/>
  <c r="J57" i="23"/>
  <c r="L56" i="23"/>
  <c r="J56" i="23"/>
  <c r="C56" i="23"/>
  <c r="L55" i="23"/>
  <c r="J55" i="23"/>
  <c r="E55" i="23"/>
  <c r="L54" i="23"/>
  <c r="J54" i="23"/>
  <c r="E54" i="23"/>
  <c r="L53" i="23"/>
  <c r="J53" i="23"/>
  <c r="E53" i="23"/>
  <c r="L52" i="23"/>
  <c r="J52" i="23"/>
  <c r="E52" i="23"/>
  <c r="L51" i="23"/>
  <c r="J51" i="23"/>
  <c r="E51" i="23"/>
  <c r="D44" i="23"/>
  <c r="D43" i="23"/>
  <c r="D42" i="23"/>
  <c r="D41" i="23"/>
  <c r="D40" i="23"/>
  <c r="D39" i="23"/>
  <c r="E27" i="23"/>
  <c r="E26" i="23"/>
  <c r="E22" i="23"/>
  <c r="E21" i="23"/>
  <c r="E20" i="23"/>
  <c r="E19" i="23"/>
  <c r="E18" i="23"/>
  <c r="E17" i="23"/>
  <c r="E16" i="23"/>
  <c r="E15" i="23"/>
  <c r="E14" i="23"/>
  <c r="E13" i="23"/>
  <c r="E12" i="23"/>
  <c r="E11" i="23"/>
  <c r="E10" i="23"/>
  <c r="E9" i="23"/>
  <c r="E8" i="23"/>
  <c r="E7" i="23"/>
  <c r="E6" i="23"/>
  <c r="E5" i="23"/>
  <c r="E4" i="23"/>
  <c r="E3" i="23"/>
  <c r="B19" i="20"/>
  <c r="B20" i="20" s="1"/>
  <c r="K52" i="21"/>
  <c r="K51" i="21"/>
  <c r="K50" i="21"/>
  <c r="K49" i="21"/>
  <c r="K48" i="21"/>
  <c r="K47" i="21"/>
  <c r="K46" i="21"/>
  <c r="K45" i="21"/>
  <c r="K44" i="21"/>
  <c r="K54" i="21" s="1"/>
  <c r="H40" i="21"/>
  <c r="G40" i="21"/>
  <c r="F40" i="21"/>
  <c r="E40" i="21"/>
  <c r="D40" i="21"/>
  <c r="C40" i="21"/>
  <c r="B40" i="21"/>
  <c r="H39" i="21"/>
  <c r="G39" i="21"/>
  <c r="F39" i="21"/>
  <c r="E39" i="21"/>
  <c r="D39" i="21"/>
  <c r="C39" i="21"/>
  <c r="B39" i="21"/>
  <c r="I38" i="21"/>
  <c r="I35" i="21"/>
  <c r="I34" i="21"/>
  <c r="I33" i="21"/>
  <c r="I32" i="21"/>
  <c r="H26" i="21"/>
  <c r="G26" i="21"/>
  <c r="F26" i="21"/>
  <c r="E26" i="21"/>
  <c r="D26" i="21"/>
  <c r="C26" i="21"/>
  <c r="B26" i="21"/>
  <c r="H25" i="21"/>
  <c r="G25" i="21"/>
  <c r="F25" i="21"/>
  <c r="E25" i="21"/>
  <c r="D25" i="21"/>
  <c r="C25" i="21"/>
  <c r="B25" i="21"/>
  <c r="I24" i="21"/>
  <c r="H21" i="21"/>
  <c r="G21" i="21"/>
  <c r="F21" i="21"/>
  <c r="E21" i="21"/>
  <c r="D21" i="21"/>
  <c r="C21" i="21"/>
  <c r="B21" i="21"/>
  <c r="H20" i="21"/>
  <c r="G20" i="21"/>
  <c r="F20" i="21"/>
  <c r="E20" i="21"/>
  <c r="D20" i="21"/>
  <c r="C20" i="21"/>
  <c r="B20" i="21"/>
  <c r="H17" i="21"/>
  <c r="G17" i="21"/>
  <c r="H16" i="21"/>
  <c r="G16" i="21"/>
  <c r="F16" i="21"/>
  <c r="F17" i="21" s="1"/>
  <c r="E16" i="21"/>
  <c r="E17" i="21" s="1"/>
  <c r="D16" i="21"/>
  <c r="D17" i="21" s="1"/>
  <c r="C16" i="21"/>
  <c r="C17" i="21" s="1"/>
  <c r="B16" i="21"/>
  <c r="B17" i="21" s="1"/>
  <c r="I14" i="21"/>
  <c r="J35" i="21" s="1"/>
  <c r="I13" i="21"/>
  <c r="I12" i="21"/>
  <c r="I11" i="21"/>
  <c r="I10" i="21"/>
  <c r="I9" i="21"/>
  <c r="J34" i="21" s="1"/>
  <c r="I8" i="21"/>
  <c r="J33" i="21" s="1"/>
  <c r="I7" i="21"/>
  <c r="J32" i="21" s="1"/>
  <c r="B27" i="20"/>
  <c r="B26" i="20"/>
  <c r="B18" i="20"/>
  <c r="D55" i="27" l="1"/>
  <c r="D23" i="30"/>
  <c r="E23" i="30" s="1"/>
  <c r="E9" i="15"/>
  <c r="E9" i="16" s="1"/>
  <c r="I39" i="21"/>
  <c r="E20" i="20" s="1"/>
  <c r="B21" i="20"/>
  <c r="D51" i="26"/>
  <c r="E19" i="20"/>
  <c r="E13" i="15"/>
  <c r="I26" i="21"/>
  <c r="J38" i="21"/>
  <c r="K38" i="21" s="1"/>
  <c r="F19" i="20" s="1"/>
  <c r="E14" i="15"/>
  <c r="E28" i="23"/>
  <c r="E96" i="23"/>
  <c r="M56" i="23" s="1"/>
  <c r="E64" i="23"/>
  <c r="M52" i="23" s="1"/>
  <c r="E56" i="23"/>
  <c r="M51" i="23" s="1"/>
  <c r="E72" i="23"/>
  <c r="M53" i="23" s="1"/>
  <c r="J74" i="23"/>
  <c r="M58" i="23" s="1"/>
  <c r="J87" i="23"/>
  <c r="M59" i="23" s="1"/>
  <c r="J100" i="23"/>
  <c r="M60" i="23" s="1"/>
  <c r="J61" i="23"/>
  <c r="M57" i="23" s="1"/>
  <c r="E80" i="23"/>
  <c r="M54" i="23" s="1"/>
  <c r="E88" i="23"/>
  <c r="M55" i="23" s="1"/>
  <c r="I40" i="21"/>
  <c r="E21" i="20" s="1"/>
  <c r="E24" i="20" s="1"/>
  <c r="I17" i="21"/>
  <c r="I25" i="21"/>
  <c r="D19" i="20"/>
  <c r="I21" i="21"/>
  <c r="I20" i="21"/>
  <c r="K20" i="16"/>
  <c r="R20" i="15"/>
  <c r="Z20" i="12" s="1"/>
  <c r="D56" i="27" l="1"/>
  <c r="H23" i="30"/>
  <c r="C24" i="30" s="1"/>
  <c r="E13" i="16"/>
  <c r="E13" i="27"/>
  <c r="E13" i="12"/>
  <c r="E14" i="16"/>
  <c r="E14" i="27"/>
  <c r="E14" i="12"/>
  <c r="E9" i="27"/>
  <c r="E9" i="26"/>
  <c r="E9" i="12"/>
  <c r="E13" i="9"/>
  <c r="E13" i="4"/>
  <c r="E14" i="9"/>
  <c r="E14" i="4"/>
  <c r="E9" i="4"/>
  <c r="E9" i="9"/>
  <c r="E26" i="20"/>
  <c r="E15" i="15" s="1"/>
  <c r="E13" i="26"/>
  <c r="E14" i="26"/>
  <c r="C48" i="26"/>
  <c r="C49" i="26" s="1"/>
  <c r="C50" i="26" s="1"/>
  <c r="C51" i="26" s="1"/>
  <c r="C52" i="26" s="1"/>
  <c r="Y4" i="26"/>
  <c r="D52" i="26"/>
  <c r="E29" i="23"/>
  <c r="K8" i="15"/>
  <c r="M61" i="23"/>
  <c r="J40" i="21"/>
  <c r="D21" i="20"/>
  <c r="J39" i="21"/>
  <c r="D20" i="20"/>
  <c r="D57" i="27" l="1"/>
  <c r="E36" i="26"/>
  <c r="E25" i="26" s="1"/>
  <c r="R6" i="4"/>
  <c r="R7" i="4"/>
  <c r="K8" i="27"/>
  <c r="K8" i="26"/>
  <c r="K8" i="12"/>
  <c r="K8" i="4"/>
  <c r="G24" i="30"/>
  <c r="F24" i="30" s="1"/>
  <c r="R6" i="12"/>
  <c r="R7" i="12"/>
  <c r="R6" i="27"/>
  <c r="R7" i="27"/>
  <c r="E15" i="16"/>
  <c r="N6" i="16" s="1"/>
  <c r="E15" i="27"/>
  <c r="E15" i="12"/>
  <c r="AA48" i="12" s="1"/>
  <c r="Y16" i="26"/>
  <c r="R6" i="26"/>
  <c r="R7" i="26"/>
  <c r="R6" i="9"/>
  <c r="R7" i="9"/>
  <c r="E15" i="9"/>
  <c r="E15" i="4"/>
  <c r="K8" i="9"/>
  <c r="Y15" i="26"/>
  <c r="Y19" i="26" s="1"/>
  <c r="D53" i="26"/>
  <c r="C53" i="26"/>
  <c r="E30" i="23"/>
  <c r="K9" i="15"/>
  <c r="K40" i="15"/>
  <c r="K41" i="16" s="1"/>
  <c r="E40" i="15"/>
  <c r="R8" i="15"/>
  <c r="Z8" i="12" s="1"/>
  <c r="R7" i="15"/>
  <c r="Z7" i="12" s="1"/>
  <c r="R6" i="15"/>
  <c r="Z6" i="12" s="1"/>
  <c r="R5" i="15"/>
  <c r="Z5" i="12" s="1"/>
  <c r="X16" i="12"/>
  <c r="P8" i="15"/>
  <c r="X8" i="12" s="1"/>
  <c r="P7" i="15"/>
  <c r="X7" i="12" s="1"/>
  <c r="P6" i="15"/>
  <c r="X6" i="12" s="1"/>
  <c r="P5" i="15"/>
  <c r="X5" i="12" s="1"/>
  <c r="E6" i="12"/>
  <c r="E26" i="4"/>
  <c r="E40" i="27" l="1"/>
  <c r="P48" i="27" s="1"/>
  <c r="E40" i="9"/>
  <c r="P48" i="9" s="1"/>
  <c r="E40" i="4"/>
  <c r="P48" i="4" s="1"/>
  <c r="D58" i="27"/>
  <c r="R14" i="4"/>
  <c r="AA49" i="12"/>
  <c r="AA50" i="12" s="1"/>
  <c r="AA51" i="12" s="1"/>
  <c r="AA52" i="12" s="1"/>
  <c r="AA53" i="12" s="1"/>
  <c r="AA54" i="12" s="1"/>
  <c r="AA55" i="12" s="1"/>
  <c r="AA56" i="12" s="1"/>
  <c r="AA57" i="12" s="1"/>
  <c r="AA58" i="12" s="1"/>
  <c r="AA59" i="12" s="1"/>
  <c r="AA60" i="12" s="1"/>
  <c r="AA61" i="12" s="1"/>
  <c r="AA62" i="12" s="1"/>
  <c r="AA63" i="12" s="1"/>
  <c r="AA64" i="12" s="1"/>
  <c r="AA65" i="12" s="1"/>
  <c r="AA66" i="12" s="1"/>
  <c r="AA67" i="12" s="1"/>
  <c r="R14" i="27"/>
  <c r="K9" i="27"/>
  <c r="K9" i="26"/>
  <c r="K9" i="12"/>
  <c r="K9" i="4"/>
  <c r="R14" i="12"/>
  <c r="D24" i="30"/>
  <c r="E24" i="30" s="1"/>
  <c r="D48" i="4"/>
  <c r="R12" i="26"/>
  <c r="R11" i="26"/>
  <c r="R14" i="9"/>
  <c r="K9" i="9"/>
  <c r="E15" i="26"/>
  <c r="R14" i="26" s="1"/>
  <c r="C49" i="27"/>
  <c r="C50" i="27" s="1"/>
  <c r="C51" i="27" s="1"/>
  <c r="C52" i="27" s="1"/>
  <c r="C53" i="27" s="1"/>
  <c r="C54" i="27" s="1"/>
  <c r="C55" i="27" s="1"/>
  <c r="C54" i="26"/>
  <c r="D54" i="26"/>
  <c r="R22" i="15"/>
  <c r="Z22" i="12" s="1"/>
  <c r="O12" i="16"/>
  <c r="O13" i="16"/>
  <c r="O11" i="16"/>
  <c r="O10" i="16"/>
  <c r="P49" i="27" l="1"/>
  <c r="D59" i="27"/>
  <c r="V49" i="26"/>
  <c r="AA48" i="26"/>
  <c r="D49" i="4"/>
  <c r="H24" i="30"/>
  <c r="AE48" i="26"/>
  <c r="AE49" i="26" s="1"/>
  <c r="AE50" i="26" s="1"/>
  <c r="AE51" i="26" s="1"/>
  <c r="AE52" i="26" s="1"/>
  <c r="AE53" i="26" s="1"/>
  <c r="AE54" i="26" s="1"/>
  <c r="AE55" i="26" s="1"/>
  <c r="AE56" i="26" s="1"/>
  <c r="AA48" i="27"/>
  <c r="C56" i="27"/>
  <c r="D55" i="26"/>
  <c r="C55" i="26"/>
  <c r="K28" i="4"/>
  <c r="K27" i="4"/>
  <c r="K33" i="4"/>
  <c r="N17" i="16"/>
  <c r="K11" i="16"/>
  <c r="K12" i="16"/>
  <c r="K13" i="16"/>
  <c r="K14" i="16"/>
  <c r="K16" i="16"/>
  <c r="K17" i="16"/>
  <c r="K18" i="16"/>
  <c r="K6" i="16"/>
  <c r="K7" i="16"/>
  <c r="K8" i="16"/>
  <c r="K5" i="16"/>
  <c r="P50" i="27" l="1"/>
  <c r="D60" i="27"/>
  <c r="V50" i="26"/>
  <c r="AA49" i="26"/>
  <c r="D50" i="4"/>
  <c r="AA49" i="27"/>
  <c r="C25" i="30"/>
  <c r="C57" i="27"/>
  <c r="AE57" i="26"/>
  <c r="C56" i="26"/>
  <c r="D56" i="26"/>
  <c r="N9" i="16"/>
  <c r="O6" i="16"/>
  <c r="N7" i="16"/>
  <c r="P51" i="27" l="1"/>
  <c r="D61" i="27"/>
  <c r="V51" i="26"/>
  <c r="AA50" i="26"/>
  <c r="D51" i="4"/>
  <c r="AA50" i="27"/>
  <c r="G25" i="30"/>
  <c r="F25" i="30" s="1"/>
  <c r="C58" i="27"/>
  <c r="D57" i="26"/>
  <c r="C57" i="26"/>
  <c r="AE58" i="26"/>
  <c r="O17" i="16"/>
  <c r="O9" i="16" s="1"/>
  <c r="O7" i="16"/>
  <c r="K9" i="16"/>
  <c r="Y16" i="15"/>
  <c r="AG16" i="12" s="1"/>
  <c r="AQ4" i="15"/>
  <c r="AY4" i="12" s="1"/>
  <c r="K25" i="15"/>
  <c r="S25" i="15"/>
  <c r="AA25" i="12" s="1"/>
  <c r="O48" i="12" s="1"/>
  <c r="O49" i="12" s="1"/>
  <c r="O50" i="12" s="1"/>
  <c r="O51" i="12" s="1"/>
  <c r="O52" i="12" s="1"/>
  <c r="O53" i="12" s="1"/>
  <c r="O54" i="12" s="1"/>
  <c r="O55" i="12" s="1"/>
  <c r="O56" i="12" s="1"/>
  <c r="O57" i="12" s="1"/>
  <c r="O58" i="12" s="1"/>
  <c r="O59" i="12" s="1"/>
  <c r="O60" i="12" s="1"/>
  <c r="O61" i="12" s="1"/>
  <c r="O62" i="12" s="1"/>
  <c r="O63" i="12" s="1"/>
  <c r="O64" i="12" s="1"/>
  <c r="O65" i="12" s="1"/>
  <c r="O66" i="12" s="1"/>
  <c r="O67" i="12" s="1"/>
  <c r="S24" i="15"/>
  <c r="AA24" i="12" s="1"/>
  <c r="N48" i="12" s="1"/>
  <c r="N49" i="12" s="1"/>
  <c r="N50" i="12" s="1"/>
  <c r="N51" i="12" s="1"/>
  <c r="N52" i="12" s="1"/>
  <c r="N53" i="12" s="1"/>
  <c r="N54" i="12" s="1"/>
  <c r="N55" i="12" s="1"/>
  <c r="N56" i="12" s="1"/>
  <c r="N57" i="12" s="1"/>
  <c r="N58" i="12" s="1"/>
  <c r="N59" i="12" s="1"/>
  <c r="N60" i="12" s="1"/>
  <c r="N61" i="12" s="1"/>
  <c r="N62" i="12" s="1"/>
  <c r="N63" i="12" s="1"/>
  <c r="N64" i="12" s="1"/>
  <c r="N65" i="12" s="1"/>
  <c r="N66" i="12" s="1"/>
  <c r="N67" i="12" s="1"/>
  <c r="S23" i="15"/>
  <c r="AA23" i="12" s="1"/>
  <c r="M48" i="12" s="1"/>
  <c r="M49" i="12" s="1"/>
  <c r="M50" i="12" s="1"/>
  <c r="M51" i="12" s="1"/>
  <c r="M52" i="12" s="1"/>
  <c r="M53" i="12" s="1"/>
  <c r="M54" i="12" s="1"/>
  <c r="M55" i="12" s="1"/>
  <c r="M56" i="12" s="1"/>
  <c r="M57" i="12" s="1"/>
  <c r="M58" i="12" s="1"/>
  <c r="M59" i="12" s="1"/>
  <c r="M60" i="12" s="1"/>
  <c r="M61" i="12" s="1"/>
  <c r="M62" i="12" s="1"/>
  <c r="M63" i="12" s="1"/>
  <c r="M64" i="12" s="1"/>
  <c r="M65" i="12" s="1"/>
  <c r="M66" i="12" s="1"/>
  <c r="M67" i="12" s="1"/>
  <c r="S22" i="15"/>
  <c r="S21" i="15"/>
  <c r="AA21" i="12" s="1"/>
  <c r="J48" i="12" s="1"/>
  <c r="J49" i="12" s="1"/>
  <c r="J50" i="12" s="1"/>
  <c r="J51" i="12" s="1"/>
  <c r="J52" i="12" s="1"/>
  <c r="J53" i="12" s="1"/>
  <c r="J54" i="12" s="1"/>
  <c r="J55" i="12" s="1"/>
  <c r="J56" i="12" s="1"/>
  <c r="J57" i="12" s="1"/>
  <c r="J58" i="12" s="1"/>
  <c r="J59" i="12" s="1"/>
  <c r="J60" i="12" s="1"/>
  <c r="J61" i="12" s="1"/>
  <c r="J62" i="12" s="1"/>
  <c r="J63" i="12" s="1"/>
  <c r="J64" i="12" s="1"/>
  <c r="J65" i="12" s="1"/>
  <c r="J66" i="12" s="1"/>
  <c r="J67" i="12" s="1"/>
  <c r="S20" i="15"/>
  <c r="Z19" i="15"/>
  <c r="AH19" i="12" s="1"/>
  <c r="X17" i="15"/>
  <c r="Q17" i="15"/>
  <c r="Y17" i="12" s="1"/>
  <c r="Q16" i="15"/>
  <c r="AP10" i="15"/>
  <c r="AX10" i="12" s="1"/>
  <c r="AO10" i="15"/>
  <c r="AW10" i="12" s="1"/>
  <c r="AN10" i="15"/>
  <c r="AV10" i="12" s="1"/>
  <c r="AM10" i="15"/>
  <c r="AU10" i="12" s="1"/>
  <c r="AL10" i="15"/>
  <c r="AT10" i="12" s="1"/>
  <c r="AK10" i="15"/>
  <c r="AS10" i="12" s="1"/>
  <c r="AJ10" i="15"/>
  <c r="AR10" i="12" s="1"/>
  <c r="AI10" i="15"/>
  <c r="AQ10" i="12" s="1"/>
  <c r="AH10" i="15"/>
  <c r="AP10" i="12" s="1"/>
  <c r="AG10" i="15"/>
  <c r="AO10" i="12" s="1"/>
  <c r="AF10" i="15"/>
  <c r="AN10" i="12" s="1"/>
  <c r="AE10" i="15"/>
  <c r="AM10" i="12" s="1"/>
  <c r="AD10" i="15"/>
  <c r="AL10" i="12" s="1"/>
  <c r="AC10" i="15"/>
  <c r="AK10" i="12" s="1"/>
  <c r="AB10" i="15"/>
  <c r="AJ10" i="12" s="1"/>
  <c r="AA10" i="15"/>
  <c r="AI10" i="12" s="1"/>
  <c r="Z10" i="15"/>
  <c r="AH10" i="12" s="1"/>
  <c r="Y10" i="15"/>
  <c r="AG10" i="12" s="1"/>
  <c r="X10" i="15"/>
  <c r="AF10" i="12" s="1"/>
  <c r="W10" i="15"/>
  <c r="AE10" i="12" s="1"/>
  <c r="AQ8" i="15"/>
  <c r="AY8" i="12" s="1"/>
  <c r="AQ7" i="15"/>
  <c r="AY7" i="12" s="1"/>
  <c r="AQ6" i="15"/>
  <c r="AY6" i="12" s="1"/>
  <c r="AQ5" i="15"/>
  <c r="AY5" i="12" s="1"/>
  <c r="K10" i="16"/>
  <c r="AA22" i="12" l="1"/>
  <c r="K48" i="12" s="1"/>
  <c r="K49" i="12" s="1"/>
  <c r="K50" i="12" s="1"/>
  <c r="K51" i="12" s="1"/>
  <c r="K52" i="12" s="1"/>
  <c r="K53" i="12" s="1"/>
  <c r="K54" i="12" s="1"/>
  <c r="K55" i="12" s="1"/>
  <c r="K56" i="12" s="1"/>
  <c r="K57" i="12" s="1"/>
  <c r="K58" i="12" s="1"/>
  <c r="K59" i="12" s="1"/>
  <c r="K60" i="12" s="1"/>
  <c r="K61" i="12" s="1"/>
  <c r="K62" i="12" s="1"/>
  <c r="K63" i="12" s="1"/>
  <c r="K64" i="12" s="1"/>
  <c r="K65" i="12" s="1"/>
  <c r="K66" i="12" s="1"/>
  <c r="K67" i="12" s="1"/>
  <c r="AA20" i="12"/>
  <c r="I48" i="12" s="1"/>
  <c r="I49" i="12" s="1"/>
  <c r="I50" i="12" s="1"/>
  <c r="I51" i="12" s="1"/>
  <c r="I52" i="12" s="1"/>
  <c r="I53" i="12" s="1"/>
  <c r="I54" i="12" s="1"/>
  <c r="I55" i="12" s="1"/>
  <c r="I56" i="12" s="1"/>
  <c r="I57" i="12" s="1"/>
  <c r="I58" i="12" s="1"/>
  <c r="I59" i="12" s="1"/>
  <c r="I60" i="12" s="1"/>
  <c r="I61" i="12" s="1"/>
  <c r="I62" i="12" s="1"/>
  <c r="I63" i="12" s="1"/>
  <c r="I64" i="12" s="1"/>
  <c r="I65" i="12" s="1"/>
  <c r="I66" i="12" s="1"/>
  <c r="I67" i="12" s="1"/>
  <c r="P52" i="27"/>
  <c r="AF17" i="12"/>
  <c r="X18" i="15"/>
  <c r="D62" i="27"/>
  <c r="V52" i="26"/>
  <c r="AA51" i="26"/>
  <c r="Y16" i="12"/>
  <c r="D52" i="4"/>
  <c r="AA51" i="27"/>
  <c r="K25" i="9"/>
  <c r="B3" i="33" s="1"/>
  <c r="H3" i="33" s="1"/>
  <c r="B3" i="31"/>
  <c r="K25" i="16"/>
  <c r="K25" i="12"/>
  <c r="D25" i="30"/>
  <c r="E25" i="30" s="1"/>
  <c r="S19" i="15"/>
  <c r="AA19" i="12" s="1"/>
  <c r="H48" i="12" s="1"/>
  <c r="W21" i="15"/>
  <c r="AE21" i="12" s="1"/>
  <c r="K25" i="26"/>
  <c r="K25" i="27"/>
  <c r="C59" i="27"/>
  <c r="AE59" i="26"/>
  <c r="C58" i="26"/>
  <c r="D58" i="26"/>
  <c r="O5" i="15"/>
  <c r="W5" i="12" s="1"/>
  <c r="O8" i="15"/>
  <c r="W8" i="12" s="1"/>
  <c r="O6" i="15"/>
  <c r="W6" i="12" s="1"/>
  <c r="O7" i="15"/>
  <c r="W7" i="12" s="1"/>
  <c r="S17" i="15"/>
  <c r="O4" i="15"/>
  <c r="W4" i="12" s="1"/>
  <c r="S18" i="15"/>
  <c r="AA18" i="12" s="1"/>
  <c r="G48" i="12" s="1"/>
  <c r="K25" i="4"/>
  <c r="AQ10" i="15"/>
  <c r="AY10" i="12" s="1"/>
  <c r="E26" i="16"/>
  <c r="E25" i="16" s="1"/>
  <c r="E41" i="15"/>
  <c r="E42" i="15"/>
  <c r="Y17" i="15"/>
  <c r="AG17" i="12" s="1"/>
  <c r="K26" i="15"/>
  <c r="S16" i="15"/>
  <c r="AA16" i="12" s="1"/>
  <c r="D48" i="12" s="1"/>
  <c r="AA16" i="15"/>
  <c r="AI16" i="12" s="1"/>
  <c r="E41" i="27" l="1"/>
  <c r="Q48" i="27" s="1"/>
  <c r="E41" i="9"/>
  <c r="Q48" i="9" s="1"/>
  <c r="E41" i="4"/>
  <c r="Q48" i="4" s="1"/>
  <c r="E25" i="15"/>
  <c r="P53" i="27"/>
  <c r="E42" i="27"/>
  <c r="E42" i="9"/>
  <c r="E42" i="4"/>
  <c r="X19" i="15"/>
  <c r="AF18" i="12"/>
  <c r="Y18" i="15"/>
  <c r="H11" i="33"/>
  <c r="C12" i="33" s="1"/>
  <c r="D63" i="27"/>
  <c r="V53" i="26"/>
  <c r="AA52" i="26"/>
  <c r="AA17" i="12"/>
  <c r="E48" i="12" s="1"/>
  <c r="D53" i="4"/>
  <c r="AA52" i="27"/>
  <c r="H11" i="31"/>
  <c r="H3" i="31"/>
  <c r="K26" i="26"/>
  <c r="K26" i="27"/>
  <c r="K26" i="16"/>
  <c r="K26" i="12"/>
  <c r="K29" i="9"/>
  <c r="H25" i="30"/>
  <c r="C26" i="30" s="1"/>
  <c r="K26" i="9"/>
  <c r="K26" i="4"/>
  <c r="Q8" i="15"/>
  <c r="C60" i="27"/>
  <c r="D59" i="26"/>
  <c r="C59" i="26"/>
  <c r="AE60" i="26"/>
  <c r="Q6" i="15"/>
  <c r="Q5" i="15"/>
  <c r="Y5" i="12" s="1"/>
  <c r="Q4" i="15"/>
  <c r="Y4" i="12" s="1"/>
  <c r="Q7" i="15"/>
  <c r="Y7" i="12" s="1"/>
  <c r="AA17" i="15"/>
  <c r="O10" i="15"/>
  <c r="W10" i="12" s="1"/>
  <c r="P54" i="27" l="1"/>
  <c r="E25" i="27"/>
  <c r="E25" i="4"/>
  <c r="E25" i="9"/>
  <c r="R48" i="27"/>
  <c r="R49" i="27" s="1"/>
  <c r="R50" i="27" s="1"/>
  <c r="R51" i="27" s="1"/>
  <c r="R52" i="27" s="1"/>
  <c r="R53" i="27" s="1"/>
  <c r="R54" i="27" s="1"/>
  <c r="R55" i="27" s="1"/>
  <c r="R56" i="27" s="1"/>
  <c r="R57" i="27" s="1"/>
  <c r="R58" i="27" s="1"/>
  <c r="R59" i="27" s="1"/>
  <c r="R60" i="27" s="1"/>
  <c r="R61" i="27" s="1"/>
  <c r="R62" i="27" s="1"/>
  <c r="R63" i="27" s="1"/>
  <c r="R64" i="27" s="1"/>
  <c r="R65" i="27" s="1"/>
  <c r="R66" i="27" s="1"/>
  <c r="R67" i="27" s="1"/>
  <c r="R13" i="27"/>
  <c r="R13" i="9"/>
  <c r="R48" i="9"/>
  <c r="W48" i="9" s="1"/>
  <c r="R48" i="4"/>
  <c r="R13" i="4"/>
  <c r="Q49" i="27"/>
  <c r="AG18" i="12"/>
  <c r="AA18" i="15"/>
  <c r="AI18" i="12" s="1"/>
  <c r="E22" i="12" s="1"/>
  <c r="AF19" i="12"/>
  <c r="Y19" i="15"/>
  <c r="D64" i="27"/>
  <c r="V54" i="26"/>
  <c r="AA53" i="26"/>
  <c r="U64" i="9"/>
  <c r="U57" i="9"/>
  <c r="U54" i="9"/>
  <c r="U51" i="9"/>
  <c r="U67" i="9"/>
  <c r="U52" i="9"/>
  <c r="U48" i="9"/>
  <c r="U61" i="9"/>
  <c r="U58" i="9"/>
  <c r="U55" i="9"/>
  <c r="U56" i="9"/>
  <c r="U49" i="9"/>
  <c r="U65" i="9"/>
  <c r="U62" i="9"/>
  <c r="U59" i="9"/>
  <c r="U60" i="9"/>
  <c r="U53" i="9"/>
  <c r="U50" i="9"/>
  <c r="U66" i="9"/>
  <c r="U63" i="9"/>
  <c r="D54" i="4"/>
  <c r="AA53" i="27"/>
  <c r="AI17" i="12"/>
  <c r="K29" i="15"/>
  <c r="C12" i="31"/>
  <c r="G12" i="33"/>
  <c r="F12" i="33" s="1"/>
  <c r="S8" i="15"/>
  <c r="AA8" i="12" s="1"/>
  <c r="Y8" i="12"/>
  <c r="S6" i="15"/>
  <c r="AA6" i="12" s="1"/>
  <c r="Y6" i="12"/>
  <c r="G26" i="30"/>
  <c r="F26" i="30" s="1"/>
  <c r="C61" i="27"/>
  <c r="AE61" i="26"/>
  <c r="C60" i="26"/>
  <c r="D60" i="26"/>
  <c r="Q10" i="15"/>
  <c r="S5" i="15"/>
  <c r="AA5" i="12" s="1"/>
  <c r="S7" i="15"/>
  <c r="AA7" i="12" s="1"/>
  <c r="S4" i="15"/>
  <c r="AA4" i="12" s="1"/>
  <c r="W48" i="27" l="1"/>
  <c r="Q50" i="27"/>
  <c r="W49" i="27"/>
  <c r="R11" i="4"/>
  <c r="R12" i="4"/>
  <c r="R11" i="27"/>
  <c r="R12" i="27"/>
  <c r="P55" i="27"/>
  <c r="AG19" i="12"/>
  <c r="AA19" i="15"/>
  <c r="Y21" i="15"/>
  <c r="AG21" i="12" s="1"/>
  <c r="Q29" i="15"/>
  <c r="Q26" i="15"/>
  <c r="Q27" i="15"/>
  <c r="Q28" i="15"/>
  <c r="D65" i="27"/>
  <c r="V55" i="26"/>
  <c r="AA54" i="26"/>
  <c r="D55" i="4"/>
  <c r="AA54" i="27"/>
  <c r="G12" i="31"/>
  <c r="F12" i="31" s="1"/>
  <c r="K29" i="26"/>
  <c r="K29" i="27"/>
  <c r="D12" i="33"/>
  <c r="E12" i="33" s="1"/>
  <c r="Y10" i="12"/>
  <c r="D26" i="30"/>
  <c r="E26" i="30" s="1"/>
  <c r="R11" i="9"/>
  <c r="R12" i="9"/>
  <c r="S10" i="15"/>
  <c r="E20" i="15" s="1"/>
  <c r="C62" i="27"/>
  <c r="AE62" i="26"/>
  <c r="C61" i="26"/>
  <c r="D61" i="26"/>
  <c r="P56" i="27" l="1"/>
  <c r="Q51" i="27"/>
  <c r="W50" i="27"/>
  <c r="AI19" i="12"/>
  <c r="E27" i="12" s="1"/>
  <c r="AA21" i="15"/>
  <c r="AI21" i="12" s="1"/>
  <c r="O29" i="15"/>
  <c r="W29" i="12" s="1"/>
  <c r="Y29" i="12"/>
  <c r="S29" i="15"/>
  <c r="AA29" i="12" s="1"/>
  <c r="T48" i="12" s="1"/>
  <c r="T49" i="12" s="1"/>
  <c r="T50" i="12" s="1"/>
  <c r="T51" i="12" s="1"/>
  <c r="T52" i="12" s="1"/>
  <c r="T53" i="12" s="1"/>
  <c r="T54" i="12" s="1"/>
  <c r="T55" i="12" s="1"/>
  <c r="T56" i="12" s="1"/>
  <c r="T57" i="12" s="1"/>
  <c r="T58" i="12" s="1"/>
  <c r="T59" i="12" s="1"/>
  <c r="T60" i="12" s="1"/>
  <c r="T61" i="12" s="1"/>
  <c r="T62" i="12" s="1"/>
  <c r="T63" i="12" s="1"/>
  <c r="T64" i="12" s="1"/>
  <c r="T65" i="12" s="1"/>
  <c r="T66" i="12" s="1"/>
  <c r="T67" i="12" s="1"/>
  <c r="O28" i="15"/>
  <c r="W28" i="12" s="1"/>
  <c r="Y28" i="12"/>
  <c r="Y27" i="12"/>
  <c r="O27" i="15"/>
  <c r="W27" i="12" s="1"/>
  <c r="Y26" i="12"/>
  <c r="O26" i="15"/>
  <c r="Q31" i="15"/>
  <c r="Y31" i="12" s="1"/>
  <c r="U49" i="27"/>
  <c r="U65" i="27"/>
  <c r="U50" i="27"/>
  <c r="U66" i="27"/>
  <c r="U59" i="27"/>
  <c r="U53" i="27"/>
  <c r="U52" i="27"/>
  <c r="U54" i="27"/>
  <c r="U56" i="27"/>
  <c r="U63" i="27"/>
  <c r="U57" i="27"/>
  <c r="U60" i="27"/>
  <c r="U58" i="27"/>
  <c r="U51" i="27"/>
  <c r="U67" i="27"/>
  <c r="U61" i="27"/>
  <c r="U48" i="27"/>
  <c r="U62" i="27"/>
  <c r="U55" i="27"/>
  <c r="U64" i="27"/>
  <c r="D66" i="27"/>
  <c r="Y52" i="26"/>
  <c r="Y48" i="26"/>
  <c r="Y61" i="26"/>
  <c r="Y58" i="26"/>
  <c r="Y55" i="26"/>
  <c r="Y56" i="26"/>
  <c r="Y49" i="26"/>
  <c r="Y65" i="26"/>
  <c r="Y62" i="26"/>
  <c r="Y59" i="26"/>
  <c r="Y60" i="26"/>
  <c r="Y53" i="26"/>
  <c r="Y50" i="26"/>
  <c r="Y66" i="26"/>
  <c r="Y63" i="26"/>
  <c r="Y64" i="26"/>
  <c r="Y57" i="26"/>
  <c r="Y54" i="26"/>
  <c r="Y51" i="26"/>
  <c r="Y67" i="26"/>
  <c r="V56" i="26"/>
  <c r="AA55" i="26"/>
  <c r="AA55" i="27"/>
  <c r="H12" i="33"/>
  <c r="C13" i="33" s="1"/>
  <c r="D12" i="31"/>
  <c r="E12" i="31" s="1"/>
  <c r="S26" i="15"/>
  <c r="AA26" i="12" s="1"/>
  <c r="P48" i="12" s="1"/>
  <c r="P49" i="12" s="1"/>
  <c r="P50" i="12" s="1"/>
  <c r="P51" i="12" s="1"/>
  <c r="P52" i="12" s="1"/>
  <c r="P53" i="12" s="1"/>
  <c r="P54" i="12" s="1"/>
  <c r="P55" i="12" s="1"/>
  <c r="P56" i="12" s="1"/>
  <c r="P57" i="12" s="1"/>
  <c r="P58" i="12" s="1"/>
  <c r="P59" i="12" s="1"/>
  <c r="P60" i="12" s="1"/>
  <c r="P61" i="12" s="1"/>
  <c r="P62" i="12" s="1"/>
  <c r="P63" i="12" s="1"/>
  <c r="P64" i="12" s="1"/>
  <c r="P65" i="12" s="1"/>
  <c r="P66" i="12" s="1"/>
  <c r="P67" i="12" s="1"/>
  <c r="E20" i="12"/>
  <c r="E18" i="12" s="1"/>
  <c r="AA10" i="12"/>
  <c r="S28" i="15"/>
  <c r="AA28" i="12" s="1"/>
  <c r="H26" i="30"/>
  <c r="C63" i="27"/>
  <c r="D62" i="26"/>
  <c r="AE63" i="26"/>
  <c r="C62" i="26"/>
  <c r="S27" i="15"/>
  <c r="AA27" i="12" s="1"/>
  <c r="Q48" i="12" s="1"/>
  <c r="Q49" i="12" s="1"/>
  <c r="Q50" i="12" s="1"/>
  <c r="Q51" i="12" s="1"/>
  <c r="Q52" i="12" s="1"/>
  <c r="Q53" i="12" s="1"/>
  <c r="Q54" i="12" s="1"/>
  <c r="Q55" i="12" s="1"/>
  <c r="Q56" i="12" s="1"/>
  <c r="Q57" i="12" s="1"/>
  <c r="Q58" i="12" s="1"/>
  <c r="Q59" i="12" s="1"/>
  <c r="Q60" i="12" s="1"/>
  <c r="Q61" i="12" s="1"/>
  <c r="Q62" i="12" s="1"/>
  <c r="Q63" i="12" s="1"/>
  <c r="Q64" i="12" s="1"/>
  <c r="Q65" i="12" s="1"/>
  <c r="Q66" i="12" s="1"/>
  <c r="Q67" i="12" s="1"/>
  <c r="Q52" i="27" l="1"/>
  <c r="W51" i="27"/>
  <c r="P57" i="27"/>
  <c r="W26" i="12"/>
  <c r="O31" i="15"/>
  <c r="W31" i="12" s="1"/>
  <c r="R48" i="12"/>
  <c r="R49" i="12" s="1"/>
  <c r="R50" i="12" s="1"/>
  <c r="R51" i="12" s="1"/>
  <c r="R52" i="12" s="1"/>
  <c r="R53" i="12" s="1"/>
  <c r="R54" i="12" s="1"/>
  <c r="R55" i="12" s="1"/>
  <c r="R56" i="12" s="1"/>
  <c r="R57" i="12" s="1"/>
  <c r="R58" i="12" s="1"/>
  <c r="R59" i="12" s="1"/>
  <c r="R60" i="12" s="1"/>
  <c r="R61" i="12" s="1"/>
  <c r="R62" i="12" s="1"/>
  <c r="R63" i="12" s="1"/>
  <c r="R64" i="12" s="1"/>
  <c r="R65" i="12" s="1"/>
  <c r="R66" i="12" s="1"/>
  <c r="R67" i="12" s="1"/>
  <c r="R13" i="12"/>
  <c r="D67" i="27"/>
  <c r="V57" i="26"/>
  <c r="AA56" i="26"/>
  <c r="S31" i="15"/>
  <c r="AA31" i="12" s="1"/>
  <c r="H12" i="31"/>
  <c r="C13" i="31" s="1"/>
  <c r="AA56" i="27"/>
  <c r="G13" i="33"/>
  <c r="F13" i="33" s="1"/>
  <c r="C27" i="30"/>
  <c r="R9" i="12"/>
  <c r="R8" i="12"/>
  <c r="C64" i="27"/>
  <c r="D63" i="26"/>
  <c r="C63" i="26"/>
  <c r="AE64" i="26"/>
  <c r="P58" i="27" l="1"/>
  <c r="Q53" i="27"/>
  <c r="W52" i="27"/>
  <c r="W48" i="12"/>
  <c r="V58" i="26"/>
  <c r="AA57" i="26"/>
  <c r="AA57" i="27"/>
  <c r="G13" i="31"/>
  <c r="F13" i="31" s="1"/>
  <c r="D13" i="33"/>
  <c r="E13" i="33" s="1"/>
  <c r="G27" i="30"/>
  <c r="F27" i="30" s="1"/>
  <c r="C65" i="27"/>
  <c r="AE65" i="26"/>
  <c r="D64" i="26"/>
  <c r="C64" i="26"/>
  <c r="Q54" i="27" l="1"/>
  <c r="W53" i="27"/>
  <c r="P59" i="27"/>
  <c r="V59" i="26"/>
  <c r="AA58" i="26"/>
  <c r="AA58" i="27"/>
  <c r="D13" i="31"/>
  <c r="E13" i="31" s="1"/>
  <c r="H13" i="33"/>
  <c r="D27" i="30"/>
  <c r="E27" i="30" s="1"/>
  <c r="C66" i="27"/>
  <c r="C65" i="26"/>
  <c r="D65" i="26"/>
  <c r="AE66" i="26"/>
  <c r="P60" i="27" l="1"/>
  <c r="Q55" i="27"/>
  <c r="W54" i="27"/>
  <c r="V60" i="26"/>
  <c r="AA59" i="26"/>
  <c r="H13" i="31"/>
  <c r="C14" i="31" s="1"/>
  <c r="AA59" i="27"/>
  <c r="C14" i="33"/>
  <c r="H27" i="30"/>
  <c r="C28" i="30" s="1"/>
  <c r="C67" i="27"/>
  <c r="D66" i="26"/>
  <c r="AE67" i="26"/>
  <c r="C66" i="26"/>
  <c r="E26" i="12"/>
  <c r="E25" i="12" s="1"/>
  <c r="H49" i="12"/>
  <c r="H50" i="12" s="1"/>
  <c r="H51" i="12" s="1"/>
  <c r="H52" i="12" s="1"/>
  <c r="H53" i="12" s="1"/>
  <c r="H54" i="12" s="1"/>
  <c r="H55" i="12" s="1"/>
  <c r="H56" i="12" s="1"/>
  <c r="H57" i="12" s="1"/>
  <c r="H58" i="12" s="1"/>
  <c r="H59" i="12" s="1"/>
  <c r="H60" i="12" s="1"/>
  <c r="H61" i="12" s="1"/>
  <c r="H62" i="12" s="1"/>
  <c r="H63" i="12" s="1"/>
  <c r="H64" i="12" s="1"/>
  <c r="H65" i="12" s="1"/>
  <c r="H66" i="12" s="1"/>
  <c r="H67" i="12" s="1"/>
  <c r="G49" i="12"/>
  <c r="E49" i="12"/>
  <c r="E50" i="12" s="1"/>
  <c r="E51" i="12" s="1"/>
  <c r="E52" i="12" s="1"/>
  <c r="E53" i="12" s="1"/>
  <c r="E54" i="12" s="1"/>
  <c r="E55" i="12" s="1"/>
  <c r="E56" i="12" s="1"/>
  <c r="E57" i="12" s="1"/>
  <c r="E58" i="12" s="1"/>
  <c r="E59" i="12" s="1"/>
  <c r="E60" i="12" s="1"/>
  <c r="E61" i="12" s="1"/>
  <c r="E62" i="12" s="1"/>
  <c r="E63" i="12" s="1"/>
  <c r="E64" i="12" s="1"/>
  <c r="E65" i="12" s="1"/>
  <c r="E66" i="12" s="1"/>
  <c r="E67" i="12" s="1"/>
  <c r="D49" i="12"/>
  <c r="Q56" i="27" l="1"/>
  <c r="W55" i="27"/>
  <c r="P61" i="27"/>
  <c r="G50" i="12"/>
  <c r="W49" i="12"/>
  <c r="V61" i="26"/>
  <c r="AA60" i="26"/>
  <c r="AA60" i="27"/>
  <c r="G14" i="31"/>
  <c r="F14" i="31" s="1"/>
  <c r="G14" i="33"/>
  <c r="F14" i="33" s="1"/>
  <c r="G28" i="30"/>
  <c r="F28" i="30" s="1"/>
  <c r="C67" i="26"/>
  <c r="D67" i="26"/>
  <c r="D50" i="12"/>
  <c r="P62" i="27" l="1"/>
  <c r="Q57" i="27"/>
  <c r="W56" i="27"/>
  <c r="G51" i="12"/>
  <c r="W50" i="12"/>
  <c r="V62" i="26"/>
  <c r="AA61" i="26"/>
  <c r="AA61" i="27"/>
  <c r="D14" i="31"/>
  <c r="E14" i="31" s="1"/>
  <c r="D14" i="33"/>
  <c r="E14" i="33" s="1"/>
  <c r="D28" i="30"/>
  <c r="E28" i="30" s="1"/>
  <c r="R11" i="12"/>
  <c r="D51" i="12"/>
  <c r="Q58" i="27" l="1"/>
  <c r="W57" i="27"/>
  <c r="P63" i="27"/>
  <c r="G52" i="12"/>
  <c r="W51" i="12"/>
  <c r="V63" i="26"/>
  <c r="AA62" i="26"/>
  <c r="H14" i="31"/>
  <c r="C15" i="31" s="1"/>
  <c r="AA62" i="27"/>
  <c r="H14" i="33"/>
  <c r="C15" i="33" s="1"/>
  <c r="H28" i="30"/>
  <c r="C29" i="30" s="1"/>
  <c r="D52" i="12"/>
  <c r="P64" i="27" l="1"/>
  <c r="Q59" i="27"/>
  <c r="W58" i="27"/>
  <c r="G53" i="12"/>
  <c r="W52" i="12"/>
  <c r="V64" i="26"/>
  <c r="AA63" i="26"/>
  <c r="AA63" i="27"/>
  <c r="G15" i="31"/>
  <c r="F15" i="31" s="1"/>
  <c r="G15" i="33"/>
  <c r="F15" i="33" s="1"/>
  <c r="G29" i="30"/>
  <c r="F29" i="30" s="1"/>
  <c r="D53" i="12"/>
  <c r="Q60" i="27" l="1"/>
  <c r="W59" i="27"/>
  <c r="P65" i="27"/>
  <c r="G54" i="12"/>
  <c r="W53" i="12"/>
  <c r="V65" i="26"/>
  <c r="AA64" i="26"/>
  <c r="AA64" i="27"/>
  <c r="D15" i="31"/>
  <c r="E15" i="31" s="1"/>
  <c r="D15" i="33"/>
  <c r="E15" i="33" s="1"/>
  <c r="D29" i="30"/>
  <c r="E29" i="30" s="1"/>
  <c r="D54" i="12"/>
  <c r="P66" i="27" l="1"/>
  <c r="Q61" i="27"/>
  <c r="W60" i="27"/>
  <c r="G55" i="12"/>
  <c r="W54" i="12"/>
  <c r="V66" i="26"/>
  <c r="AA65" i="26"/>
  <c r="H15" i="31"/>
  <c r="C16" i="31" s="1"/>
  <c r="AA65" i="27"/>
  <c r="H15" i="33"/>
  <c r="C16" i="33" s="1"/>
  <c r="H29" i="30"/>
  <c r="C30" i="30" s="1"/>
  <c r="D55" i="12"/>
  <c r="Q62" i="27" l="1"/>
  <c r="W61" i="27"/>
  <c r="P67" i="27"/>
  <c r="G56" i="12"/>
  <c r="W55" i="12"/>
  <c r="V67" i="26"/>
  <c r="AA67" i="26" s="1"/>
  <c r="AA66" i="26"/>
  <c r="AA66" i="27"/>
  <c r="G16" i="31"/>
  <c r="F16" i="31" s="1"/>
  <c r="G16" i="33"/>
  <c r="F16" i="33" s="1"/>
  <c r="G30" i="30"/>
  <c r="F30" i="30" s="1"/>
  <c r="D56" i="12"/>
  <c r="Q63" i="27" l="1"/>
  <c r="W62" i="27"/>
  <c r="G57" i="12"/>
  <c r="W56" i="12"/>
  <c r="AA67" i="27"/>
  <c r="D16" i="31"/>
  <c r="E16" i="31" s="1"/>
  <c r="D16" i="33"/>
  <c r="E16" i="33" s="1"/>
  <c r="D30" i="30"/>
  <c r="E30" i="30" s="1"/>
  <c r="D57" i="12"/>
  <c r="Q64" i="27" l="1"/>
  <c r="W63" i="27"/>
  <c r="G58" i="12"/>
  <c r="W57" i="12"/>
  <c r="H16" i="31"/>
  <c r="C17" i="31" s="1"/>
  <c r="G17" i="31" s="1"/>
  <c r="F17" i="31" s="1"/>
  <c r="D17" i="31" s="1"/>
  <c r="E17" i="31" s="1"/>
  <c r="H16" i="33"/>
  <c r="C17" i="33" s="1"/>
  <c r="H30" i="30"/>
  <c r="C31" i="30" s="1"/>
  <c r="D58" i="12"/>
  <c r="Q65" i="27" l="1"/>
  <c r="W64" i="27"/>
  <c r="G59" i="12"/>
  <c r="W58" i="12"/>
  <c r="H17" i="31"/>
  <c r="G17" i="33"/>
  <c r="F17" i="33" s="1"/>
  <c r="G31" i="30"/>
  <c r="F31" i="30" s="1"/>
  <c r="D59" i="12"/>
  <c r="Q66" i="27" l="1"/>
  <c r="W65" i="27"/>
  <c r="G60" i="12"/>
  <c r="W59" i="12"/>
  <c r="C18" i="31"/>
  <c r="D17" i="33"/>
  <c r="E17" i="33" s="1"/>
  <c r="D31" i="30"/>
  <c r="E31" i="30" s="1"/>
  <c r="D60" i="12"/>
  <c r="Q67" i="27" l="1"/>
  <c r="W67" i="27" s="1"/>
  <c r="W66" i="27"/>
  <c r="G61" i="12"/>
  <c r="W60" i="12"/>
  <c r="H17" i="33"/>
  <c r="C18" i="33" s="1"/>
  <c r="G18" i="33" s="1"/>
  <c r="F18" i="33" s="1"/>
  <c r="D18" i="33" s="1"/>
  <c r="E18" i="33" s="1"/>
  <c r="G18" i="31"/>
  <c r="F18" i="31" s="1"/>
  <c r="H31" i="30"/>
  <c r="C32" i="30" s="1"/>
  <c r="D61" i="12"/>
  <c r="G62" i="12" l="1"/>
  <c r="W61" i="12"/>
  <c r="D18" i="31"/>
  <c r="E18" i="31" s="1"/>
  <c r="H18" i="33"/>
  <c r="G32" i="30"/>
  <c r="F32" i="30" s="1"/>
  <c r="D62" i="12"/>
  <c r="G63" i="12" l="1"/>
  <c r="W62" i="12"/>
  <c r="H18" i="31"/>
  <c r="C19" i="31" s="1"/>
  <c r="G19" i="31" s="1"/>
  <c r="F19" i="31" s="1"/>
  <c r="D19" i="31" s="1"/>
  <c r="E19" i="31" s="1"/>
  <c r="C19" i="33"/>
  <c r="G19" i="33" s="1"/>
  <c r="F19" i="33" s="1"/>
  <c r="D32" i="30"/>
  <c r="E32" i="30" s="1"/>
  <c r="D63" i="12"/>
  <c r="G64" i="12" l="1"/>
  <c r="W63" i="12"/>
  <c r="H19" i="31"/>
  <c r="D19" i="33"/>
  <c r="E19" i="33" s="1"/>
  <c r="H32" i="30"/>
  <c r="C33" i="30" s="1"/>
  <c r="D64" i="12"/>
  <c r="G65" i="12" l="1"/>
  <c r="W64" i="12"/>
  <c r="H19" i="33"/>
  <c r="C20" i="33" s="1"/>
  <c r="C20" i="31"/>
  <c r="G20" i="31" s="1"/>
  <c r="F20" i="31" s="1"/>
  <c r="D20" i="31" s="1"/>
  <c r="E20" i="31" s="1"/>
  <c r="G33" i="30"/>
  <c r="F33" i="30" s="1"/>
  <c r="D65" i="12"/>
  <c r="G66" i="12" l="1"/>
  <c r="W65" i="12"/>
  <c r="H20" i="31"/>
  <c r="G20" i="33"/>
  <c r="F20" i="33" s="1"/>
  <c r="D33" i="30"/>
  <c r="E33" i="30" s="1"/>
  <c r="D66" i="12"/>
  <c r="G67" i="12" l="1"/>
  <c r="W66" i="12"/>
  <c r="C21" i="31"/>
  <c r="G21" i="31" s="1"/>
  <c r="F21" i="31" s="1"/>
  <c r="D21" i="31" s="1"/>
  <c r="D20" i="33"/>
  <c r="E20" i="33" s="1"/>
  <c r="H33" i="30"/>
  <c r="C34" i="30" s="1"/>
  <c r="D67" i="12"/>
  <c r="W67" i="12" l="1"/>
  <c r="E21" i="31"/>
  <c r="H21" i="31"/>
  <c r="H20" i="33"/>
  <c r="G34" i="30"/>
  <c r="F34" i="30" s="1"/>
  <c r="C22" i="31" l="1"/>
  <c r="G22" i="31" s="1"/>
  <c r="F22" i="31" s="1"/>
  <c r="D22" i="31" s="1"/>
  <c r="E22" i="31" s="1"/>
  <c r="C21" i="33"/>
  <c r="G21" i="33" s="1"/>
  <c r="F21" i="33" s="1"/>
  <c r="D21" i="33" s="1"/>
  <c r="E21" i="33" s="1"/>
  <c r="D34" i="30"/>
  <c r="E34" i="30" s="1"/>
  <c r="H22" i="31" l="1"/>
  <c r="H21" i="33"/>
  <c r="H34" i="30"/>
  <c r="H49" i="9"/>
  <c r="H50" i="9" s="1"/>
  <c r="H51" i="9" s="1"/>
  <c r="H52" i="9" s="1"/>
  <c r="H53" i="9" s="1"/>
  <c r="H54" i="9" s="1"/>
  <c r="H55" i="9" s="1"/>
  <c r="H56" i="9" s="1"/>
  <c r="H57" i="9" s="1"/>
  <c r="H58" i="9" s="1"/>
  <c r="H59" i="9" s="1"/>
  <c r="H60" i="9" s="1"/>
  <c r="H61" i="9" s="1"/>
  <c r="H62" i="9" s="1"/>
  <c r="H63" i="9" s="1"/>
  <c r="H64" i="9" s="1"/>
  <c r="H65" i="9" s="1"/>
  <c r="H66" i="9" s="1"/>
  <c r="H67" i="9" s="1"/>
  <c r="E49" i="9"/>
  <c r="E50" i="9" s="1"/>
  <c r="E51" i="9" s="1"/>
  <c r="E52" i="9" s="1"/>
  <c r="E53" i="9" s="1"/>
  <c r="E54" i="9" s="1"/>
  <c r="E55" i="9" s="1"/>
  <c r="E56" i="9" s="1"/>
  <c r="E57" i="9" s="1"/>
  <c r="E58" i="9" s="1"/>
  <c r="E59" i="9" s="1"/>
  <c r="E60" i="9" s="1"/>
  <c r="E61" i="9" s="1"/>
  <c r="E62" i="9" s="1"/>
  <c r="E63" i="9" s="1"/>
  <c r="E64" i="9" s="1"/>
  <c r="E65" i="9" s="1"/>
  <c r="E66" i="9" s="1"/>
  <c r="E67" i="9" s="1"/>
  <c r="Q49" i="9"/>
  <c r="Q50" i="9" s="1"/>
  <c r="Q51" i="9" s="1"/>
  <c r="Q52" i="9" s="1"/>
  <c r="Q53" i="9" s="1"/>
  <c r="Q54" i="9" s="1"/>
  <c r="Q55" i="9" s="1"/>
  <c r="Q56" i="9" s="1"/>
  <c r="Q57" i="9" s="1"/>
  <c r="Q58" i="9" s="1"/>
  <c r="Q59" i="9" s="1"/>
  <c r="Q60" i="9" s="1"/>
  <c r="Q61" i="9" s="1"/>
  <c r="Q62" i="9" s="1"/>
  <c r="Q63" i="9" s="1"/>
  <c r="Q64" i="9" s="1"/>
  <c r="Q65" i="9" s="1"/>
  <c r="Q66" i="9" s="1"/>
  <c r="Q67" i="9" s="1"/>
  <c r="D49" i="9"/>
  <c r="G49" i="9"/>
  <c r="G50" i="9" s="1"/>
  <c r="G51" i="9" s="1"/>
  <c r="G52" i="9" s="1"/>
  <c r="G53" i="9" s="1"/>
  <c r="G54" i="9" s="1"/>
  <c r="G55" i="9" s="1"/>
  <c r="G56" i="9" s="1"/>
  <c r="G57" i="9" s="1"/>
  <c r="G58" i="9" s="1"/>
  <c r="G59" i="9" s="1"/>
  <c r="G60" i="9" s="1"/>
  <c r="G61" i="9" s="1"/>
  <c r="G62" i="9" s="1"/>
  <c r="G63" i="9" s="1"/>
  <c r="G64" i="9" s="1"/>
  <c r="G65" i="9" s="1"/>
  <c r="G66" i="9" s="1"/>
  <c r="G67" i="9" s="1"/>
  <c r="C48" i="9"/>
  <c r="C49" i="9" s="1"/>
  <c r="C50" i="9" s="1"/>
  <c r="AA48" i="9"/>
  <c r="AA49" i="9" s="1"/>
  <c r="AA50" i="9" s="1"/>
  <c r="AA51" i="9" s="1"/>
  <c r="H48" i="4"/>
  <c r="H49" i="4" s="1"/>
  <c r="H50" i="4" s="1"/>
  <c r="H51" i="4" s="1"/>
  <c r="H52" i="4" s="1"/>
  <c r="H53" i="4" s="1"/>
  <c r="H54" i="4" s="1"/>
  <c r="H55" i="4" s="1"/>
  <c r="H56" i="4" s="1"/>
  <c r="H57" i="4" s="1"/>
  <c r="H58" i="4" s="1"/>
  <c r="H59" i="4" s="1"/>
  <c r="H60" i="4" s="1"/>
  <c r="H61" i="4" s="1"/>
  <c r="H62" i="4" s="1"/>
  <c r="H63" i="4" s="1"/>
  <c r="H64" i="4" s="1"/>
  <c r="H65" i="4" s="1"/>
  <c r="H66" i="4" s="1"/>
  <c r="H67" i="4" s="1"/>
  <c r="C23" i="31" l="1"/>
  <c r="G23" i="31" s="1"/>
  <c r="F23" i="31" s="1"/>
  <c r="D23" i="31" s="1"/>
  <c r="E23" i="31" s="1"/>
  <c r="C22" i="33"/>
  <c r="G22" i="33" s="1"/>
  <c r="F22" i="33" s="1"/>
  <c r="D22" i="33" s="1"/>
  <c r="E22" i="33" s="1"/>
  <c r="C35" i="30"/>
  <c r="D50" i="9"/>
  <c r="P49" i="9"/>
  <c r="R49" i="9"/>
  <c r="R50" i="9" s="1"/>
  <c r="R51" i="9" s="1"/>
  <c r="R52" i="9" s="1"/>
  <c r="R53" i="9" s="1"/>
  <c r="R54" i="9" s="1"/>
  <c r="R55" i="9" s="1"/>
  <c r="R56" i="9" s="1"/>
  <c r="R57" i="9" s="1"/>
  <c r="R58" i="9" s="1"/>
  <c r="R59" i="9" s="1"/>
  <c r="R60" i="9" s="1"/>
  <c r="R61" i="9" s="1"/>
  <c r="R62" i="9" s="1"/>
  <c r="R63" i="9" s="1"/>
  <c r="R64" i="9" s="1"/>
  <c r="R65" i="9" s="1"/>
  <c r="R66" i="9" s="1"/>
  <c r="R67" i="9" s="1"/>
  <c r="AA52" i="9"/>
  <c r="C51" i="9"/>
  <c r="W49" i="9" l="1"/>
  <c r="D51" i="9"/>
  <c r="H23" i="31"/>
  <c r="H22" i="33"/>
  <c r="G35" i="30"/>
  <c r="F35" i="30" s="1"/>
  <c r="P50" i="9"/>
  <c r="W50" i="9" s="1"/>
  <c r="AA53" i="9"/>
  <c r="D52" i="9"/>
  <c r="C52" i="9"/>
  <c r="C24" i="31" l="1"/>
  <c r="G24" i="31" s="1"/>
  <c r="F24" i="31" s="1"/>
  <c r="D24" i="31" s="1"/>
  <c r="E24" i="31" s="1"/>
  <c r="C23" i="33"/>
  <c r="G23" i="33" s="1"/>
  <c r="F23" i="33" s="1"/>
  <c r="D23" i="33" s="1"/>
  <c r="E23" i="33" s="1"/>
  <c r="D35" i="30"/>
  <c r="E35" i="30" s="1"/>
  <c r="P51" i="9"/>
  <c r="W51" i="9" s="1"/>
  <c r="D53" i="9"/>
  <c r="C53" i="9"/>
  <c r="AA54" i="9"/>
  <c r="AA48" i="4"/>
  <c r="AA49" i="4" s="1"/>
  <c r="AA50" i="4" s="1"/>
  <c r="AA51" i="4" s="1"/>
  <c r="AA52" i="4" s="1"/>
  <c r="AA53" i="4" s="1"/>
  <c r="AA54" i="4" s="1"/>
  <c r="AA55" i="4" s="1"/>
  <c r="AA56" i="4" s="1"/>
  <c r="AA57" i="4" s="1"/>
  <c r="AA58" i="4" s="1"/>
  <c r="AA59" i="4" s="1"/>
  <c r="AA60" i="4" s="1"/>
  <c r="AA61" i="4" s="1"/>
  <c r="AA62" i="4" s="1"/>
  <c r="AA63" i="4" s="1"/>
  <c r="AA64" i="4" s="1"/>
  <c r="AA65" i="4" s="1"/>
  <c r="AA66" i="4" s="1"/>
  <c r="AA67" i="4" s="1"/>
  <c r="G48" i="4"/>
  <c r="G49" i="4" s="1"/>
  <c r="G50" i="4" s="1"/>
  <c r="G51" i="4" s="1"/>
  <c r="G52" i="4" s="1"/>
  <c r="G53" i="4" s="1"/>
  <c r="G54" i="4" s="1"/>
  <c r="G55" i="4" s="1"/>
  <c r="G56" i="4" s="1"/>
  <c r="G57" i="4" s="1"/>
  <c r="G58" i="4" s="1"/>
  <c r="G59" i="4" s="1"/>
  <c r="G60" i="4" s="1"/>
  <c r="G61" i="4" s="1"/>
  <c r="G62" i="4" s="1"/>
  <c r="G63" i="4" s="1"/>
  <c r="G64" i="4" s="1"/>
  <c r="G65" i="4" s="1"/>
  <c r="G66" i="4" s="1"/>
  <c r="G67" i="4" s="1"/>
  <c r="E48" i="4"/>
  <c r="E49" i="4" l="1"/>
  <c r="W48" i="4"/>
  <c r="H24" i="31"/>
  <c r="H23" i="33"/>
  <c r="H35" i="30"/>
  <c r="C36" i="30" s="1"/>
  <c r="P52" i="9"/>
  <c r="W52" i="9" s="1"/>
  <c r="D54" i="9"/>
  <c r="C54" i="9"/>
  <c r="AA55" i="9"/>
  <c r="R49" i="4"/>
  <c r="R50" i="4" s="1"/>
  <c r="R51" i="4" s="1"/>
  <c r="R52" i="4" s="1"/>
  <c r="R53" i="4" s="1"/>
  <c r="R54" i="4" s="1"/>
  <c r="R55" i="4" s="1"/>
  <c r="R56" i="4" s="1"/>
  <c r="R57" i="4" s="1"/>
  <c r="R58" i="4" s="1"/>
  <c r="R59" i="4" s="1"/>
  <c r="R60" i="4" s="1"/>
  <c r="R61" i="4" s="1"/>
  <c r="R62" i="4" s="1"/>
  <c r="R63" i="4" s="1"/>
  <c r="R64" i="4" s="1"/>
  <c r="R65" i="4" s="1"/>
  <c r="R66" i="4" s="1"/>
  <c r="R67" i="4" s="1"/>
  <c r="E50" i="4" l="1"/>
  <c r="C25" i="31"/>
  <c r="G25" i="31" s="1"/>
  <c r="F25" i="31" s="1"/>
  <c r="D25" i="31" s="1"/>
  <c r="C24" i="33"/>
  <c r="G36" i="30"/>
  <c r="F36" i="30" s="1"/>
  <c r="P49" i="4"/>
  <c r="P53" i="9"/>
  <c r="W53" i="9" s="1"/>
  <c r="AA56" i="9"/>
  <c r="D55" i="9"/>
  <c r="C55" i="9"/>
  <c r="E51" i="4" l="1"/>
  <c r="E25" i="31"/>
  <c r="H25" i="31"/>
  <c r="C26" i="31" s="1"/>
  <c r="G26" i="31" s="1"/>
  <c r="F26" i="31" s="1"/>
  <c r="D26" i="31" s="1"/>
  <c r="E26" i="31" s="1"/>
  <c r="G24" i="33"/>
  <c r="F24" i="33" s="1"/>
  <c r="D36" i="30"/>
  <c r="E36" i="30" s="1"/>
  <c r="P54" i="9"/>
  <c r="W54" i="9" s="1"/>
  <c r="P50" i="4"/>
  <c r="D56" i="9"/>
  <c r="AA57" i="9"/>
  <c r="C56" i="9"/>
  <c r="Q49" i="4"/>
  <c r="W49" i="4" s="1"/>
  <c r="H36" i="30" l="1"/>
  <c r="C37" i="30" s="1"/>
  <c r="E52" i="4"/>
  <c r="H26" i="31"/>
  <c r="C27" i="31" s="1"/>
  <c r="G27" i="31" s="1"/>
  <c r="F27" i="31" s="1"/>
  <c r="D27" i="31" s="1"/>
  <c r="D24" i="33"/>
  <c r="E24" i="33" s="1"/>
  <c r="P51" i="4"/>
  <c r="P55" i="9"/>
  <c r="W55" i="9" s="1"/>
  <c r="C57" i="9"/>
  <c r="AA58" i="9"/>
  <c r="D57" i="9"/>
  <c r="Q50" i="4"/>
  <c r="W50" i="4" s="1"/>
  <c r="C55" i="4"/>
  <c r="E53" i="4" l="1"/>
  <c r="E27" i="31"/>
  <c r="H27" i="31"/>
  <c r="C28" i="31" s="1"/>
  <c r="G28" i="31" s="1"/>
  <c r="F28" i="31" s="1"/>
  <c r="D28" i="31" s="1"/>
  <c r="E28" i="31" s="1"/>
  <c r="H24" i="33"/>
  <c r="G37" i="30"/>
  <c r="F37" i="30" s="1"/>
  <c r="P56" i="9"/>
  <c r="W56" i="9" s="1"/>
  <c r="P52" i="4"/>
  <c r="C58" i="9"/>
  <c r="D58" i="9"/>
  <c r="AA59" i="9"/>
  <c r="Q51" i="4"/>
  <c r="W51" i="4" s="1"/>
  <c r="C56" i="4"/>
  <c r="E54" i="4" l="1"/>
  <c r="H28" i="31"/>
  <c r="C29" i="31" s="1"/>
  <c r="G29" i="31" s="1"/>
  <c r="F29" i="31" s="1"/>
  <c r="D29" i="31" s="1"/>
  <c r="C25" i="33"/>
  <c r="G25" i="33" s="1"/>
  <c r="F25" i="33" s="1"/>
  <c r="D25" i="33" s="1"/>
  <c r="D37" i="30"/>
  <c r="E37" i="30" s="1"/>
  <c r="P53" i="4"/>
  <c r="P57" i="9"/>
  <c r="W57" i="9" s="1"/>
  <c r="C59" i="9"/>
  <c r="AA60" i="9"/>
  <c r="D59" i="9"/>
  <c r="Q52" i="4"/>
  <c r="W52" i="4" s="1"/>
  <c r="C57" i="4"/>
  <c r="C58" i="4" s="1"/>
  <c r="C59" i="4" s="1"/>
  <c r="C60" i="4" s="1"/>
  <c r="C61" i="4" s="1"/>
  <c r="C62" i="4" s="1"/>
  <c r="C63" i="4" s="1"/>
  <c r="C64" i="4" s="1"/>
  <c r="C65" i="4" s="1"/>
  <c r="C66" i="4" s="1"/>
  <c r="C67" i="4" s="1"/>
  <c r="D56" i="4"/>
  <c r="E55" i="4" l="1"/>
  <c r="E29" i="31"/>
  <c r="H29" i="31"/>
  <c r="C30" i="31" s="1"/>
  <c r="E25" i="33"/>
  <c r="H25" i="33"/>
  <c r="H37" i="30"/>
  <c r="C38" i="30" s="1"/>
  <c r="P58" i="9"/>
  <c r="W58" i="9" s="1"/>
  <c r="P54" i="4"/>
  <c r="D60" i="9"/>
  <c r="AA61" i="9"/>
  <c r="C60" i="9"/>
  <c r="Q53" i="4"/>
  <c r="W53" i="4" s="1"/>
  <c r="D57" i="4"/>
  <c r="E56" i="4" l="1"/>
  <c r="D58" i="4"/>
  <c r="G30" i="31"/>
  <c r="F30" i="31" s="1"/>
  <c r="C26" i="33"/>
  <c r="G26" i="33" s="1"/>
  <c r="F26" i="33" s="1"/>
  <c r="D26" i="33" s="1"/>
  <c r="E26" i="33" s="1"/>
  <c r="G38" i="30"/>
  <c r="F38" i="30" s="1"/>
  <c r="P55" i="4"/>
  <c r="P59" i="9"/>
  <c r="W59" i="9" s="1"/>
  <c r="C61" i="9"/>
  <c r="AA62" i="9"/>
  <c r="D61" i="9"/>
  <c r="Q54" i="4"/>
  <c r="W54" i="4" s="1"/>
  <c r="D59" i="4" l="1"/>
  <c r="E57" i="4"/>
  <c r="D30" i="31"/>
  <c r="E30" i="31" s="1"/>
  <c r="H26" i="33"/>
  <c r="D38" i="30"/>
  <c r="E38" i="30" s="1"/>
  <c r="P60" i="9"/>
  <c r="W60" i="9" s="1"/>
  <c r="P56" i="4"/>
  <c r="AA63" i="9"/>
  <c r="C62" i="9"/>
  <c r="D62" i="9"/>
  <c r="Q55" i="4"/>
  <c r="W55" i="4" s="1"/>
  <c r="E58" i="4" l="1"/>
  <c r="D60" i="4"/>
  <c r="H30" i="31"/>
  <c r="C31" i="31" s="1"/>
  <c r="G31" i="31" s="1"/>
  <c r="F31" i="31" s="1"/>
  <c r="D31" i="31" s="1"/>
  <c r="C27" i="33"/>
  <c r="G27" i="33" s="1"/>
  <c r="F27" i="33" s="1"/>
  <c r="D27" i="33" s="1"/>
  <c r="E27" i="33" s="1"/>
  <c r="H38" i="30"/>
  <c r="C39" i="30" s="1"/>
  <c r="P57" i="4"/>
  <c r="P61" i="9"/>
  <c r="W61" i="9" s="1"/>
  <c r="C63" i="9"/>
  <c r="AA64" i="9"/>
  <c r="D63" i="9"/>
  <c r="Q56" i="4"/>
  <c r="W56" i="4" s="1"/>
  <c r="E59" i="4" l="1"/>
  <c r="D61" i="4"/>
  <c r="E31" i="31"/>
  <c r="H31" i="31"/>
  <c r="C32" i="31" s="1"/>
  <c r="H27" i="33"/>
  <c r="C28" i="33" s="1"/>
  <c r="G28" i="33" s="1"/>
  <c r="F28" i="33" s="1"/>
  <c r="D28" i="33" s="1"/>
  <c r="E28" i="33" s="1"/>
  <c r="G39" i="30"/>
  <c r="F39" i="30" s="1"/>
  <c r="P62" i="9"/>
  <c r="W62" i="9" s="1"/>
  <c r="P58" i="4"/>
  <c r="AA65" i="9"/>
  <c r="C64" i="9"/>
  <c r="D64" i="9"/>
  <c r="Q57" i="4"/>
  <c r="Q58" i="4" s="1"/>
  <c r="Q59" i="4" s="1"/>
  <c r="Q60" i="4" s="1"/>
  <c r="Q61" i="4" s="1"/>
  <c r="Q62" i="4" s="1"/>
  <c r="Q63" i="4" s="1"/>
  <c r="Q64" i="4" s="1"/>
  <c r="Q65" i="4" s="1"/>
  <c r="Q66" i="4" s="1"/>
  <c r="Q67" i="4" s="1"/>
  <c r="W58" i="4" l="1"/>
  <c r="E60" i="4"/>
  <c r="D62" i="4"/>
  <c r="W57" i="4"/>
  <c r="G32" i="31"/>
  <c r="F32" i="31" s="1"/>
  <c r="H28" i="33"/>
  <c r="D39" i="30"/>
  <c r="E39" i="30" s="1"/>
  <c r="P63" i="9"/>
  <c r="W63" i="9" s="1"/>
  <c r="P59" i="4"/>
  <c r="W59" i="4" s="1"/>
  <c r="D65" i="9"/>
  <c r="AA66" i="9"/>
  <c r="C65" i="9"/>
  <c r="H39" i="30" l="1"/>
  <c r="C40" i="30" s="1"/>
  <c r="D63" i="4"/>
  <c r="E61" i="4"/>
  <c r="D32" i="31"/>
  <c r="E32" i="31" s="1"/>
  <c r="C29" i="33"/>
  <c r="G29" i="33" s="1"/>
  <c r="F29" i="33" s="1"/>
  <c r="D29" i="33" s="1"/>
  <c r="E29" i="33" s="1"/>
  <c r="P60" i="4"/>
  <c r="W60" i="4" s="1"/>
  <c r="P64" i="9"/>
  <c r="W64" i="9" s="1"/>
  <c r="C66" i="9"/>
  <c r="AA67" i="9"/>
  <c r="D66" i="9"/>
  <c r="E62" i="4" l="1"/>
  <c r="D64" i="4"/>
  <c r="H32" i="31"/>
  <c r="C33" i="31" s="1"/>
  <c r="G33" i="31" s="1"/>
  <c r="F33" i="31" s="1"/>
  <c r="D33" i="31" s="1"/>
  <c r="E33" i="31" s="1"/>
  <c r="H29" i="33"/>
  <c r="C30" i="33" s="1"/>
  <c r="G30" i="33" s="1"/>
  <c r="F30" i="33" s="1"/>
  <c r="D30" i="33" s="1"/>
  <c r="E30" i="33" s="1"/>
  <c r="G40" i="30"/>
  <c r="F40" i="30" s="1"/>
  <c r="P65" i="9"/>
  <c r="W65" i="9" s="1"/>
  <c r="P61" i="4"/>
  <c r="W61" i="4" s="1"/>
  <c r="D67" i="9"/>
  <c r="C67" i="9"/>
  <c r="D65" i="4" l="1"/>
  <c r="E63" i="4"/>
  <c r="H33" i="31"/>
  <c r="C34" i="31" s="1"/>
  <c r="G34" i="31" s="1"/>
  <c r="F34" i="31" s="1"/>
  <c r="D34" i="31" s="1"/>
  <c r="H30" i="33"/>
  <c r="D40" i="30"/>
  <c r="E40" i="30" s="1"/>
  <c r="P62" i="4"/>
  <c r="W62" i="4" s="1"/>
  <c r="P66" i="9"/>
  <c r="W66" i="9" s="1"/>
  <c r="E64" i="4" l="1"/>
  <c r="D66" i="4"/>
  <c r="E34" i="31"/>
  <c r="H34" i="31"/>
  <c r="C31" i="33"/>
  <c r="G31" i="33" s="1"/>
  <c r="F31" i="33" s="1"/>
  <c r="H40" i="30"/>
  <c r="P67" i="9"/>
  <c r="W67" i="9" s="1"/>
  <c r="P63" i="4"/>
  <c r="W63" i="4" s="1"/>
  <c r="D67" i="4" l="1"/>
  <c r="E65" i="4"/>
  <c r="C35" i="31"/>
  <c r="G35" i="31" s="1"/>
  <c r="F35" i="31" s="1"/>
  <c r="D35" i="31" s="1"/>
  <c r="E35" i="31" s="1"/>
  <c r="D31" i="33"/>
  <c r="E31" i="33" s="1"/>
  <c r="C41" i="30"/>
  <c r="P64" i="4"/>
  <c r="W64" i="4" s="1"/>
  <c r="E66" i="4" l="1"/>
  <c r="H31" i="33"/>
  <c r="C32" i="33" s="1"/>
  <c r="G32" i="33" s="1"/>
  <c r="F32" i="33" s="1"/>
  <c r="D32" i="33" s="1"/>
  <c r="E32" i="33" s="1"/>
  <c r="H35" i="31"/>
  <c r="G41" i="30"/>
  <c r="F41" i="30" s="1"/>
  <c r="P65" i="4"/>
  <c r="W65" i="4" s="1"/>
  <c r="E67" i="4" l="1"/>
  <c r="C36" i="31"/>
  <c r="G36" i="31" s="1"/>
  <c r="F36" i="31" s="1"/>
  <c r="H32" i="33"/>
  <c r="D41" i="30"/>
  <c r="E41" i="30" s="1"/>
  <c r="P66" i="4"/>
  <c r="W66" i="4" s="1"/>
  <c r="D36" i="31" l="1"/>
  <c r="E36" i="31" s="1"/>
  <c r="C33" i="33"/>
  <c r="H41" i="30"/>
  <c r="C42" i="30" s="1"/>
  <c r="P67" i="4"/>
  <c r="W67" i="4" s="1"/>
  <c r="H36" i="31" l="1"/>
  <c r="G33" i="33"/>
  <c r="F33" i="33" s="1"/>
  <c r="G42" i="30"/>
  <c r="F42" i="30" s="1"/>
  <c r="C37" i="31" l="1"/>
  <c r="G37" i="31" s="1"/>
  <c r="F37" i="31" s="1"/>
  <c r="D33" i="33"/>
  <c r="E33" i="33" s="1"/>
  <c r="D42" i="30"/>
  <c r="E42" i="30" s="1"/>
  <c r="D37" i="31" l="1"/>
  <c r="E37" i="31" s="1"/>
  <c r="H33" i="33"/>
  <c r="H42" i="30"/>
  <c r="C43" i="30" s="1"/>
  <c r="H37" i="31" l="1"/>
  <c r="C34" i="33"/>
  <c r="G43" i="30"/>
  <c r="F43" i="30" s="1"/>
  <c r="C38" i="31" l="1"/>
  <c r="G38" i="31" s="1"/>
  <c r="F38" i="31" s="1"/>
  <c r="D38" i="31" s="1"/>
  <c r="E38" i="31" s="1"/>
  <c r="G34" i="33"/>
  <c r="F34" i="33" s="1"/>
  <c r="D43" i="30"/>
  <c r="E43" i="30" s="1"/>
  <c r="H38" i="31" l="1"/>
  <c r="D34" i="33"/>
  <c r="E34" i="33" s="1"/>
  <c r="H43" i="30"/>
  <c r="C44" i="30" s="1"/>
  <c r="C39" i="31" l="1"/>
  <c r="H34" i="33"/>
  <c r="G44" i="30"/>
  <c r="F44" i="30" s="1"/>
  <c r="G39" i="31" l="1"/>
  <c r="F39" i="31" s="1"/>
  <c r="C35" i="33"/>
  <c r="G35" i="33" s="1"/>
  <c r="F35" i="33" s="1"/>
  <c r="D35" i="33" s="1"/>
  <c r="E35" i="33" s="1"/>
  <c r="D44" i="30"/>
  <c r="E44" i="30" s="1"/>
  <c r="D39" i="31" l="1"/>
  <c r="E39" i="31" s="1"/>
  <c r="H35" i="33"/>
  <c r="C36" i="33" s="1"/>
  <c r="H44" i="30"/>
  <c r="C45" i="30" s="1"/>
  <c r="H39" i="31" l="1"/>
  <c r="C40" i="31" s="1"/>
  <c r="G40" i="31" s="1"/>
  <c r="F40" i="31" s="1"/>
  <c r="G36" i="33"/>
  <c r="F36" i="33" s="1"/>
  <c r="G45" i="30"/>
  <c r="F45" i="30" s="1"/>
  <c r="D40" i="31" l="1"/>
  <c r="E40" i="31" s="1"/>
  <c r="D36" i="33"/>
  <c r="E36" i="33" s="1"/>
  <c r="D45" i="30"/>
  <c r="E45" i="30" s="1"/>
  <c r="H40" i="31" l="1"/>
  <c r="H36" i="33"/>
  <c r="H45" i="30"/>
  <c r="C46" i="30" s="1"/>
  <c r="C41" i="31" l="1"/>
  <c r="G41" i="31" s="1"/>
  <c r="F41" i="31" s="1"/>
  <c r="D41" i="31" s="1"/>
  <c r="E41" i="31" s="1"/>
  <c r="C37" i="33"/>
  <c r="G46" i="30"/>
  <c r="F46" i="30" s="1"/>
  <c r="H41" i="31" l="1"/>
  <c r="G37" i="33"/>
  <c r="F37" i="33" s="1"/>
  <c r="D46" i="30"/>
  <c r="E46" i="30" s="1"/>
  <c r="C42" i="31" l="1"/>
  <c r="G42" i="31" s="1"/>
  <c r="F42" i="31" s="1"/>
  <c r="D42" i="31" s="1"/>
  <c r="E42" i="31" s="1"/>
  <c r="D37" i="33"/>
  <c r="E37" i="33" s="1"/>
  <c r="H46" i="30"/>
  <c r="C47" i="30" s="1"/>
  <c r="H42" i="31" l="1"/>
  <c r="H37" i="33"/>
  <c r="G47" i="30"/>
  <c r="F47" i="30" s="1"/>
  <c r="C43" i="31" l="1"/>
  <c r="C38" i="33"/>
  <c r="D47" i="30"/>
  <c r="E47" i="30" s="1"/>
  <c r="G43" i="31" l="1"/>
  <c r="F43" i="31" s="1"/>
  <c r="G38" i="33"/>
  <c r="F38" i="33" s="1"/>
  <c r="H47" i="30"/>
  <c r="C48" i="30" s="1"/>
  <c r="D43" i="31" l="1"/>
  <c r="E43" i="31" s="1"/>
  <c r="D38" i="33"/>
  <c r="E38" i="33" s="1"/>
  <c r="G48" i="30"/>
  <c r="F48" i="30" s="1"/>
  <c r="H43" i="31" l="1"/>
  <c r="C44" i="31" s="1"/>
  <c r="G44" i="31" s="1"/>
  <c r="F44" i="31" s="1"/>
  <c r="D44" i="31" s="1"/>
  <c r="E44" i="31" s="1"/>
  <c r="H38" i="33"/>
  <c r="D48" i="30"/>
  <c r="E48" i="30" s="1"/>
  <c r="H44" i="31" l="1"/>
  <c r="C39" i="33"/>
  <c r="G39" i="33" s="1"/>
  <c r="F39" i="33" s="1"/>
  <c r="D39" i="33" s="1"/>
  <c r="H48" i="30"/>
  <c r="C49" i="30" s="1"/>
  <c r="C45" i="31" l="1"/>
  <c r="G45" i="31" s="1"/>
  <c r="F45" i="31" s="1"/>
  <c r="D45" i="31" s="1"/>
  <c r="E45" i="31" s="1"/>
  <c r="E39" i="33"/>
  <c r="H39" i="33"/>
  <c r="G49" i="30"/>
  <c r="F49" i="30" s="1"/>
  <c r="H45" i="31" l="1"/>
  <c r="C40" i="33"/>
  <c r="D49" i="30"/>
  <c r="E49" i="30" s="1"/>
  <c r="C46" i="31" l="1"/>
  <c r="G46" i="31" s="1"/>
  <c r="F46" i="31" s="1"/>
  <c r="D46" i="31" s="1"/>
  <c r="E46" i="31" s="1"/>
  <c r="G40" i="33"/>
  <c r="F40" i="33" s="1"/>
  <c r="H49" i="30"/>
  <c r="C50" i="30" s="1"/>
  <c r="H46" i="31" l="1"/>
  <c r="D40" i="33"/>
  <c r="E40" i="33" s="1"/>
  <c r="G50" i="30"/>
  <c r="F50" i="30" s="1"/>
  <c r="H40" i="33" l="1"/>
  <c r="C41" i="33" s="1"/>
  <c r="C47" i="31"/>
  <c r="G47" i="31" s="1"/>
  <c r="F47" i="31" s="1"/>
  <c r="D47" i="31" s="1"/>
  <c r="E47" i="31" s="1"/>
  <c r="D50" i="30"/>
  <c r="E50" i="30" s="1"/>
  <c r="H47" i="31" l="1"/>
  <c r="C48" i="31" s="1"/>
  <c r="G48" i="31" s="1"/>
  <c r="F48" i="31" s="1"/>
  <c r="D48" i="31" s="1"/>
  <c r="E48" i="31" s="1"/>
  <c r="G41" i="33"/>
  <c r="F41" i="33" s="1"/>
  <c r="H50" i="30"/>
  <c r="C51" i="30" s="1"/>
  <c r="D41" i="33" l="1"/>
  <c r="E41" i="33" s="1"/>
  <c r="H48" i="31"/>
  <c r="C49" i="31" s="1"/>
  <c r="G51" i="30"/>
  <c r="F51" i="30" s="1"/>
  <c r="H41" i="33" l="1"/>
  <c r="G49" i="31"/>
  <c r="F49" i="31" s="1"/>
  <c r="D51" i="30"/>
  <c r="E51" i="30" s="1"/>
  <c r="C42" i="33" l="1"/>
  <c r="D49" i="31"/>
  <c r="E49" i="31" s="1"/>
  <c r="H51" i="30"/>
  <c r="C52" i="30" s="1"/>
  <c r="H49" i="31" l="1"/>
  <c r="C50" i="31" s="1"/>
  <c r="G42" i="33"/>
  <c r="F42" i="33" s="1"/>
  <c r="G52" i="30"/>
  <c r="F52" i="30" s="1"/>
  <c r="D42" i="33" l="1"/>
  <c r="E42" i="33" s="1"/>
  <c r="G50" i="31"/>
  <c r="F50" i="31" s="1"/>
  <c r="D52" i="30"/>
  <c r="E52" i="30" s="1"/>
  <c r="H42" i="33" l="1"/>
  <c r="D50" i="31"/>
  <c r="E50" i="31" s="1"/>
  <c r="H52" i="30"/>
  <c r="C53" i="30" s="1"/>
  <c r="H50" i="31" l="1"/>
  <c r="C51" i="31" s="1"/>
  <c r="C43" i="33"/>
  <c r="G43" i="33" s="1"/>
  <c r="F43" i="33" s="1"/>
  <c r="D43" i="33" s="1"/>
  <c r="G53" i="30"/>
  <c r="F53" i="30" s="1"/>
  <c r="E43" i="33" l="1"/>
  <c r="H43" i="33"/>
  <c r="G51" i="31"/>
  <c r="F51" i="31" s="1"/>
  <c r="D53" i="30"/>
  <c r="E53" i="30" s="1"/>
  <c r="C44" i="33" l="1"/>
  <c r="D51" i="31"/>
  <c r="E51" i="31" s="1"/>
  <c r="H53" i="30"/>
  <c r="C54" i="30" s="1"/>
  <c r="H51" i="31" l="1"/>
  <c r="C52" i="31" s="1"/>
  <c r="G44" i="33"/>
  <c r="F44" i="33" s="1"/>
  <c r="G54" i="30"/>
  <c r="F54" i="30" s="1"/>
  <c r="D44" i="33" l="1"/>
  <c r="E44" i="33" s="1"/>
  <c r="G52" i="31"/>
  <c r="F52" i="31" s="1"/>
  <c r="D54" i="30"/>
  <c r="E54" i="30" s="1"/>
  <c r="H44" i="33" l="1"/>
  <c r="C45" i="33" s="1"/>
  <c r="D52" i="31"/>
  <c r="E52" i="31" s="1"/>
  <c r="H54" i="30"/>
  <c r="C55" i="30" s="1"/>
  <c r="H52" i="31" l="1"/>
  <c r="C53" i="31" s="1"/>
  <c r="G45" i="33"/>
  <c r="F45" i="33" s="1"/>
  <c r="G55" i="30"/>
  <c r="F55" i="30" s="1"/>
  <c r="D45" i="33" l="1"/>
  <c r="E45" i="33" s="1"/>
  <c r="G53" i="31"/>
  <c r="F53" i="31" s="1"/>
  <c r="D55" i="30"/>
  <c r="E55" i="30" s="1"/>
  <c r="H45" i="33" l="1"/>
  <c r="D53" i="31"/>
  <c r="E53" i="31" s="1"/>
  <c r="H55" i="30"/>
  <c r="C56" i="30" s="1"/>
  <c r="H53" i="31" l="1"/>
  <c r="C54" i="31" s="1"/>
  <c r="C46" i="33"/>
  <c r="G56" i="30"/>
  <c r="F56" i="30" s="1"/>
  <c r="G46" i="33" l="1"/>
  <c r="F46" i="33" s="1"/>
  <c r="G54" i="31"/>
  <c r="F54" i="31" s="1"/>
  <c r="D56" i="30"/>
  <c r="E56" i="30" s="1"/>
  <c r="D46" i="33" l="1"/>
  <c r="E46" i="33" s="1"/>
  <c r="D54" i="31"/>
  <c r="E54" i="31" s="1"/>
  <c r="H56" i="30"/>
  <c r="C57" i="30" s="1"/>
  <c r="H54" i="31" l="1"/>
  <c r="C55" i="31" s="1"/>
  <c r="H46" i="33"/>
  <c r="G57" i="30"/>
  <c r="F57" i="30" s="1"/>
  <c r="C47" i="33" l="1"/>
  <c r="G47" i="33" s="1"/>
  <c r="F47" i="33" s="1"/>
  <c r="D47" i="33" s="1"/>
  <c r="E47" i="33" s="1"/>
  <c r="G55" i="31"/>
  <c r="F55" i="31" s="1"/>
  <c r="D57" i="30"/>
  <c r="E57" i="30" s="1"/>
  <c r="H47" i="33" l="1"/>
  <c r="D55" i="31"/>
  <c r="E55" i="31" s="1"/>
  <c r="H57" i="30"/>
  <c r="C58" i="30" s="1"/>
  <c r="H55" i="31" l="1"/>
  <c r="C56" i="31" s="1"/>
  <c r="C48" i="33"/>
  <c r="G48" i="33" s="1"/>
  <c r="F48" i="33" s="1"/>
  <c r="D48" i="33" s="1"/>
  <c r="E48" i="33" s="1"/>
  <c r="G58" i="30"/>
  <c r="F58" i="30" s="1"/>
  <c r="H48" i="33" l="1"/>
  <c r="C49" i="33" s="1"/>
  <c r="G49" i="33" s="1"/>
  <c r="F49" i="33" s="1"/>
  <c r="D49" i="33" s="1"/>
  <c r="E49" i="33" s="1"/>
  <c r="G56" i="31"/>
  <c r="F56" i="31" s="1"/>
  <c r="D58" i="30"/>
  <c r="E58" i="30" s="1"/>
  <c r="H49" i="33" l="1"/>
  <c r="C50" i="33" s="1"/>
  <c r="G50" i="33" s="1"/>
  <c r="F50" i="33" s="1"/>
  <c r="D56" i="31"/>
  <c r="E56" i="31" s="1"/>
  <c r="H58" i="30"/>
  <c r="C59" i="30" s="1"/>
  <c r="D50" i="33" l="1"/>
  <c r="E50" i="33" s="1"/>
  <c r="H56" i="31"/>
  <c r="C57" i="31" s="1"/>
  <c r="G59" i="30"/>
  <c r="F59" i="30" s="1"/>
  <c r="H50" i="33" l="1"/>
  <c r="C51" i="33" s="1"/>
  <c r="G51" i="33" s="1"/>
  <c r="F51" i="33" s="1"/>
  <c r="G57" i="31"/>
  <c r="F57" i="31" s="1"/>
  <c r="D59" i="30"/>
  <c r="E59" i="30" s="1"/>
  <c r="D51" i="33" l="1"/>
  <c r="E51" i="33" s="1"/>
  <c r="D57" i="31"/>
  <c r="E57" i="31" s="1"/>
  <c r="H59" i="30"/>
  <c r="C60" i="30" s="1"/>
  <c r="H57" i="31" l="1"/>
  <c r="C58" i="31" s="1"/>
  <c r="H51" i="33"/>
  <c r="G60" i="30"/>
  <c r="F60" i="30" s="1"/>
  <c r="C52" i="33" l="1"/>
  <c r="G58" i="31"/>
  <c r="F58" i="31" s="1"/>
  <c r="D60" i="30"/>
  <c r="E60" i="30" s="1"/>
  <c r="G52" i="33" l="1"/>
  <c r="F52" i="33" s="1"/>
  <c r="D58" i="31"/>
  <c r="E58" i="31" s="1"/>
  <c r="H60" i="30"/>
  <c r="H58" i="31" l="1"/>
  <c r="C59" i="31" s="1"/>
  <c r="D52" i="33"/>
  <c r="E52" i="33" s="1"/>
  <c r="C61" i="30"/>
  <c r="H52" i="33" l="1"/>
  <c r="G59" i="31"/>
  <c r="F59" i="31" s="1"/>
  <c r="G61" i="30"/>
  <c r="F61" i="30" s="1"/>
  <c r="C53" i="33" l="1"/>
  <c r="D59" i="31"/>
  <c r="E59" i="31" s="1"/>
  <c r="D61" i="30"/>
  <c r="E61" i="30" s="1"/>
  <c r="G53" i="33" l="1"/>
  <c r="F53" i="33" s="1"/>
  <c r="H59" i="31"/>
  <c r="H61" i="30"/>
  <c r="C62" i="30" s="1"/>
  <c r="D53" i="33" l="1"/>
  <c r="E53" i="33" s="1"/>
  <c r="C60" i="31"/>
  <c r="G62" i="30"/>
  <c r="F62" i="30" s="1"/>
  <c r="H53" i="33" l="1"/>
  <c r="G60" i="31"/>
  <c r="F60" i="31" s="1"/>
  <c r="D62" i="30"/>
  <c r="E62" i="30" s="1"/>
  <c r="C54" i="33" l="1"/>
  <c r="D60" i="31"/>
  <c r="E60" i="31" s="1"/>
  <c r="H62" i="30"/>
  <c r="G54" i="33" l="1"/>
  <c r="F54" i="33" s="1"/>
  <c r="H60" i="31"/>
  <c r="C63" i="30"/>
  <c r="D54" i="33" l="1"/>
  <c r="E54" i="33" s="1"/>
  <c r="C61" i="31"/>
  <c r="G63" i="30"/>
  <c r="F63" i="30" s="1"/>
  <c r="H54" i="33" l="1"/>
  <c r="G61" i="31"/>
  <c r="F61" i="31" s="1"/>
  <c r="D63" i="30"/>
  <c r="E63" i="30" s="1"/>
  <c r="C55" i="33" l="1"/>
  <c r="D61" i="31"/>
  <c r="E61" i="31" s="1"/>
  <c r="H63" i="30"/>
  <c r="G55" i="33" l="1"/>
  <c r="F55" i="33" s="1"/>
  <c r="H61" i="31"/>
  <c r="C64" i="30"/>
  <c r="D55" i="33" l="1"/>
  <c r="E55" i="33" s="1"/>
  <c r="C62" i="31"/>
  <c r="G64" i="30"/>
  <c r="F64" i="30" s="1"/>
  <c r="H55" i="33" l="1"/>
  <c r="G62" i="31"/>
  <c r="F62" i="31" s="1"/>
  <c r="D64" i="30"/>
  <c r="E64" i="30" s="1"/>
  <c r="C56" i="33" l="1"/>
  <c r="D62" i="31"/>
  <c r="E62" i="31" s="1"/>
  <c r="H64" i="30"/>
  <c r="H62" i="31" l="1"/>
  <c r="C63" i="31" s="1"/>
  <c r="G56" i="33"/>
  <c r="F56" i="33" s="1"/>
  <c r="C65" i="30"/>
  <c r="D56" i="33" l="1"/>
  <c r="E56" i="33" s="1"/>
  <c r="G63" i="31"/>
  <c r="F63" i="31" s="1"/>
  <c r="G65" i="30"/>
  <c r="F65" i="30" s="1"/>
  <c r="H56" i="33" l="1"/>
  <c r="D63" i="31"/>
  <c r="E63" i="31" s="1"/>
  <c r="D65" i="30"/>
  <c r="E65" i="30" s="1"/>
  <c r="H63" i="31" l="1"/>
  <c r="C64" i="31" s="1"/>
  <c r="C57" i="33"/>
  <c r="H65" i="30"/>
  <c r="G57" i="33" l="1"/>
  <c r="F57" i="33" s="1"/>
  <c r="G64" i="31"/>
  <c r="F64" i="31" s="1"/>
  <c r="C66" i="30"/>
  <c r="D57" i="33" l="1"/>
  <c r="E57" i="33" s="1"/>
  <c r="D64" i="31"/>
  <c r="E64" i="31" s="1"/>
  <c r="G66" i="30"/>
  <c r="F66" i="30" s="1"/>
  <c r="H64" i="31" l="1"/>
  <c r="C65" i="31" s="1"/>
  <c r="H57" i="33"/>
  <c r="D66" i="30"/>
  <c r="E66" i="30" s="1"/>
  <c r="C58" i="33" l="1"/>
  <c r="G65" i="31"/>
  <c r="F65" i="31" s="1"/>
  <c r="H66" i="30"/>
  <c r="G58" i="33" l="1"/>
  <c r="F58" i="33" s="1"/>
  <c r="D65" i="31"/>
  <c r="E65" i="31" s="1"/>
  <c r="C67" i="30"/>
  <c r="H65" i="31" l="1"/>
  <c r="C66" i="31" s="1"/>
  <c r="D58" i="33"/>
  <c r="E58" i="33" s="1"/>
  <c r="G67" i="30"/>
  <c r="F67" i="30" s="1"/>
  <c r="H58" i="33" l="1"/>
  <c r="G66" i="31"/>
  <c r="F66" i="31" s="1"/>
  <c r="D67" i="30"/>
  <c r="E67" i="30" s="1"/>
  <c r="H67" i="30" l="1"/>
  <c r="C68" i="30" s="1"/>
  <c r="C59" i="33"/>
  <c r="D66" i="31"/>
  <c r="E66" i="31" s="1"/>
  <c r="H66" i="31" l="1"/>
  <c r="C67" i="31" s="1"/>
  <c r="G59" i="33"/>
  <c r="F59" i="33" s="1"/>
  <c r="G68" i="30"/>
  <c r="F68" i="30" s="1"/>
  <c r="D59" i="33" l="1"/>
  <c r="E59" i="33" s="1"/>
  <c r="G67" i="31"/>
  <c r="F67" i="31" s="1"/>
  <c r="D68" i="30"/>
  <c r="E68" i="30" s="1"/>
  <c r="H59" i="33" l="1"/>
  <c r="D67" i="31"/>
  <c r="E67" i="31" s="1"/>
  <c r="H68" i="30"/>
  <c r="C69" i="30" s="1"/>
  <c r="H67" i="31" l="1"/>
  <c r="C68" i="31" s="1"/>
  <c r="C60" i="33"/>
  <c r="G69" i="30"/>
  <c r="F69" i="30" s="1"/>
  <c r="G60" i="33" l="1"/>
  <c r="F60" i="33" s="1"/>
  <c r="G68" i="31"/>
  <c r="F68" i="31" s="1"/>
  <c r="D69" i="30"/>
  <c r="E69" i="30" s="1"/>
  <c r="H69" i="30" l="1"/>
  <c r="C70" i="30" s="1"/>
  <c r="D60" i="33"/>
  <c r="E60" i="33" s="1"/>
  <c r="D68" i="31"/>
  <c r="E68" i="31" s="1"/>
  <c r="H68" i="31" l="1"/>
  <c r="C69" i="31" s="1"/>
  <c r="H60" i="33"/>
  <c r="G70" i="30"/>
  <c r="F70" i="30" s="1"/>
  <c r="C61" i="33" l="1"/>
  <c r="G69" i="31"/>
  <c r="F69" i="31" s="1"/>
  <c r="D70" i="30"/>
  <c r="E70" i="30" s="1"/>
  <c r="H70" i="30" l="1"/>
  <c r="C71" i="30" s="1"/>
  <c r="G61" i="33"/>
  <c r="F61" i="33" s="1"/>
  <c r="D69" i="31"/>
  <c r="E69" i="31" s="1"/>
  <c r="D61" i="33" l="1"/>
  <c r="E61" i="33" s="1"/>
  <c r="H69" i="31"/>
  <c r="G71" i="30"/>
  <c r="F71" i="30" s="1"/>
  <c r="H61" i="33" l="1"/>
  <c r="C70" i="31"/>
  <c r="D71" i="30"/>
  <c r="E71" i="30" s="1"/>
  <c r="H71" i="30" l="1"/>
  <c r="C72" i="30" s="1"/>
  <c r="C62" i="33"/>
  <c r="G70" i="31"/>
  <c r="F70" i="31" s="1"/>
  <c r="G62" i="33" l="1"/>
  <c r="F62" i="33" s="1"/>
  <c r="D70" i="31"/>
  <c r="E70" i="31" s="1"/>
  <c r="G72" i="30"/>
  <c r="F72" i="30" s="1"/>
  <c r="H70" i="31" l="1"/>
  <c r="C71" i="31" s="1"/>
  <c r="D62" i="33"/>
  <c r="E62" i="33" s="1"/>
  <c r="D72" i="30"/>
  <c r="E72" i="30" s="1"/>
  <c r="H72" i="30" l="1"/>
  <c r="C73" i="30" s="1"/>
  <c r="H62" i="33"/>
  <c r="G71" i="31"/>
  <c r="F71" i="31" s="1"/>
  <c r="C63" i="33" l="1"/>
  <c r="D71" i="31"/>
  <c r="E71" i="31" s="1"/>
  <c r="G73" i="30"/>
  <c r="F73" i="30" s="1"/>
  <c r="H71" i="31" l="1"/>
  <c r="C72" i="31" s="1"/>
  <c r="G63" i="33"/>
  <c r="F63" i="33" s="1"/>
  <c r="D73" i="30"/>
  <c r="E73" i="30" s="1"/>
  <c r="H73" i="30" l="1"/>
  <c r="C74" i="30" s="1"/>
  <c r="D63" i="33"/>
  <c r="E63" i="33" s="1"/>
  <c r="G72" i="31"/>
  <c r="F72" i="31" s="1"/>
  <c r="H63" i="33" l="1"/>
  <c r="D72" i="31"/>
  <c r="E72" i="31" s="1"/>
  <c r="G74" i="30"/>
  <c r="F74" i="30" s="1"/>
  <c r="H72" i="31" l="1"/>
  <c r="C73" i="31" s="1"/>
  <c r="C64" i="33"/>
  <c r="D74" i="30"/>
  <c r="E74" i="30" s="1"/>
  <c r="H74" i="30" l="1"/>
  <c r="C75" i="30" s="1"/>
  <c r="G64" i="33"/>
  <c r="F64" i="33" s="1"/>
  <c r="G73" i="31"/>
  <c r="F73" i="31" s="1"/>
  <c r="D64" i="33" l="1"/>
  <c r="E64" i="33" s="1"/>
  <c r="D73" i="31"/>
  <c r="E73" i="31" s="1"/>
  <c r="G75" i="30"/>
  <c r="F75" i="30" s="1"/>
  <c r="H64" i="33" l="1"/>
  <c r="H73" i="31"/>
  <c r="D75" i="30"/>
  <c r="E75" i="30" s="1"/>
  <c r="H75" i="30" l="1"/>
  <c r="C76" i="30" s="1"/>
  <c r="C65" i="33"/>
  <c r="C74" i="31"/>
  <c r="G65" i="33" l="1"/>
  <c r="F65" i="33" s="1"/>
  <c r="G74" i="31"/>
  <c r="F74" i="31" s="1"/>
  <c r="G76" i="30"/>
  <c r="F76" i="30" s="1"/>
  <c r="D65" i="33" l="1"/>
  <c r="E65" i="33" s="1"/>
  <c r="D74" i="31"/>
  <c r="E74" i="31" s="1"/>
  <c r="D76" i="30"/>
  <c r="E76" i="30" s="1"/>
  <c r="H74" i="31" l="1"/>
  <c r="C75" i="31" s="1"/>
  <c r="H76" i="30"/>
  <c r="C77" i="30" s="1"/>
  <c r="H65" i="33"/>
  <c r="C66" i="33" l="1"/>
  <c r="G75" i="31"/>
  <c r="F75" i="31" s="1"/>
  <c r="G77" i="30"/>
  <c r="F77" i="30" s="1"/>
  <c r="G66" i="33" l="1"/>
  <c r="F66" i="33" s="1"/>
  <c r="D75" i="31"/>
  <c r="E75" i="31" s="1"/>
  <c r="D77" i="30"/>
  <c r="E77" i="30" s="1"/>
  <c r="H77" i="30" l="1"/>
  <c r="C78" i="30" s="1"/>
  <c r="H75" i="31"/>
  <c r="C76" i="31" s="1"/>
  <c r="D66" i="33"/>
  <c r="E66" i="33" s="1"/>
  <c r="H66" i="33" l="1"/>
  <c r="G76" i="31"/>
  <c r="F76" i="31" s="1"/>
  <c r="G78" i="30"/>
  <c r="F78" i="30" s="1"/>
  <c r="C67" i="33" l="1"/>
  <c r="D76" i="31"/>
  <c r="E76" i="31" s="1"/>
  <c r="D78" i="30"/>
  <c r="E78" i="30" s="1"/>
  <c r="G67" i="33" l="1"/>
  <c r="F67" i="33" s="1"/>
  <c r="H76" i="31"/>
  <c r="H78" i="30"/>
  <c r="C79" i="30" s="1"/>
  <c r="D67" i="33" l="1"/>
  <c r="E67" i="33" s="1"/>
  <c r="C77" i="31"/>
  <c r="G79" i="30"/>
  <c r="F79" i="30" s="1"/>
  <c r="H67" i="33" l="1"/>
  <c r="G77" i="31"/>
  <c r="F77" i="31" s="1"/>
  <c r="D79" i="30"/>
  <c r="E79" i="30" s="1"/>
  <c r="H79" i="30" l="1"/>
  <c r="C80" i="30" s="1"/>
  <c r="C68" i="33"/>
  <c r="D77" i="31"/>
  <c r="E77" i="31" s="1"/>
  <c r="H77" i="31" l="1"/>
  <c r="C78" i="31" s="1"/>
  <c r="G68" i="33"/>
  <c r="F68" i="33" s="1"/>
  <c r="G80" i="30"/>
  <c r="F80" i="30" s="1"/>
  <c r="D68" i="33" l="1"/>
  <c r="E68" i="33" s="1"/>
  <c r="G78" i="31"/>
  <c r="F78" i="31" s="1"/>
  <c r="D80" i="30"/>
  <c r="E80" i="30" s="1"/>
  <c r="H80" i="30" l="1"/>
  <c r="C81" i="30" s="1"/>
  <c r="H68" i="33"/>
  <c r="D78" i="31"/>
  <c r="E78" i="31" s="1"/>
  <c r="H78" i="31" l="1"/>
  <c r="C79" i="31" s="1"/>
  <c r="C69" i="33"/>
  <c r="G81" i="30"/>
  <c r="F81" i="30" s="1"/>
  <c r="G69" i="33" l="1"/>
  <c r="F69" i="33" s="1"/>
  <c r="G79" i="31"/>
  <c r="F79" i="31" s="1"/>
  <c r="D81" i="30"/>
  <c r="E81" i="30" s="1"/>
  <c r="D69" i="33" l="1"/>
  <c r="E69" i="33" s="1"/>
  <c r="D79" i="31"/>
  <c r="E79" i="31" s="1"/>
  <c r="H81" i="30"/>
  <c r="C82" i="30" s="1"/>
  <c r="H79" i="31" l="1"/>
  <c r="C80" i="31" s="1"/>
  <c r="H69" i="33"/>
  <c r="G82" i="30"/>
  <c r="F82" i="30" s="1"/>
  <c r="C70" i="33" l="1"/>
  <c r="G80" i="31"/>
  <c r="F80" i="31" s="1"/>
  <c r="D82" i="30"/>
  <c r="E82" i="30" s="1"/>
  <c r="H82" i="30" l="1"/>
  <c r="C83" i="30" s="1"/>
  <c r="G70" i="33"/>
  <c r="F70" i="33" s="1"/>
  <c r="D80" i="31"/>
  <c r="E80" i="31" s="1"/>
  <c r="H80" i="31" l="1"/>
  <c r="C81" i="31" s="1"/>
  <c r="D70" i="33"/>
  <c r="E70" i="33" s="1"/>
  <c r="G83" i="30"/>
  <c r="F83" i="30" s="1"/>
  <c r="H70" i="33" l="1"/>
  <c r="G81" i="31"/>
  <c r="F81" i="31" s="1"/>
  <c r="D83" i="30"/>
  <c r="E83" i="30" s="1"/>
  <c r="C71" i="33" l="1"/>
  <c r="D81" i="31"/>
  <c r="E81" i="31" s="1"/>
  <c r="H83" i="30"/>
  <c r="C84" i="30" s="1"/>
  <c r="H81" i="31" l="1"/>
  <c r="C82" i="31" s="1"/>
  <c r="G71" i="33"/>
  <c r="F71" i="33" s="1"/>
  <c r="G84" i="30"/>
  <c r="F84" i="30" s="1"/>
  <c r="D71" i="33" l="1"/>
  <c r="E71" i="33" s="1"/>
  <c r="G82" i="31"/>
  <c r="F82" i="31" s="1"/>
  <c r="D84" i="30"/>
  <c r="E84" i="30" s="1"/>
  <c r="H84" i="30" l="1"/>
  <c r="C85" i="30" s="1"/>
  <c r="H71" i="33"/>
  <c r="D82" i="31"/>
  <c r="E82" i="31" s="1"/>
  <c r="H82" i="31" l="1"/>
  <c r="C83" i="31" s="1"/>
  <c r="C72" i="33"/>
  <c r="G85" i="30"/>
  <c r="F85" i="30" s="1"/>
  <c r="G72" i="33" l="1"/>
  <c r="F72" i="33" s="1"/>
  <c r="G83" i="31"/>
  <c r="F83" i="31" s="1"/>
  <c r="D85" i="30"/>
  <c r="E85" i="30" s="1"/>
  <c r="H85" i="30" l="1"/>
  <c r="C86" i="30" s="1"/>
  <c r="D72" i="33"/>
  <c r="E72" i="33" s="1"/>
  <c r="D83" i="31"/>
  <c r="E83" i="31" s="1"/>
  <c r="H83" i="31" l="1"/>
  <c r="C84" i="31" s="1"/>
  <c r="H72" i="33"/>
  <c r="G86" i="30"/>
  <c r="F86" i="30" s="1"/>
  <c r="C73" i="33" l="1"/>
  <c r="G84" i="31"/>
  <c r="F84" i="31" s="1"/>
  <c r="D86" i="30"/>
  <c r="E86" i="30" s="1"/>
  <c r="G73" i="33" l="1"/>
  <c r="F73" i="33" s="1"/>
  <c r="D84" i="31"/>
  <c r="E84" i="31" s="1"/>
  <c r="H86" i="30"/>
  <c r="H84" i="31" l="1"/>
  <c r="C85" i="31" s="1"/>
  <c r="D73" i="33"/>
  <c r="E73" i="33" s="1"/>
  <c r="C87" i="30"/>
  <c r="H73" i="33" l="1"/>
  <c r="G85" i="31"/>
  <c r="F85" i="31" s="1"/>
  <c r="G87" i="30"/>
  <c r="F87" i="30" s="1"/>
  <c r="C74" i="33" l="1"/>
  <c r="D85" i="31"/>
  <c r="E85" i="31" s="1"/>
  <c r="D87" i="30"/>
  <c r="E87" i="30" s="1"/>
  <c r="H87" i="30" l="1"/>
  <c r="C88" i="30" s="1"/>
  <c r="H85" i="31"/>
  <c r="C86" i="31" s="1"/>
  <c r="G74" i="33"/>
  <c r="F74" i="33" s="1"/>
  <c r="D74" i="33" l="1"/>
  <c r="E74" i="33" s="1"/>
  <c r="G86" i="31"/>
  <c r="F86" i="31" s="1"/>
  <c r="G88" i="30"/>
  <c r="F88" i="30" s="1"/>
  <c r="H74" i="33" l="1"/>
  <c r="D86" i="31"/>
  <c r="E86" i="31" s="1"/>
  <c r="D88" i="30"/>
  <c r="E88" i="30" s="1"/>
  <c r="H88" i="30" l="1"/>
  <c r="C89" i="30" s="1"/>
  <c r="C75" i="33"/>
  <c r="H86" i="31"/>
  <c r="G75" i="33" l="1"/>
  <c r="F75" i="33" s="1"/>
  <c r="C87" i="31"/>
  <c r="G89" i="30"/>
  <c r="F89" i="30" s="1"/>
  <c r="D75" i="33" l="1"/>
  <c r="E75" i="33" s="1"/>
  <c r="G87" i="31"/>
  <c r="F87" i="31" s="1"/>
  <c r="D89" i="30"/>
  <c r="E89" i="30" s="1"/>
  <c r="H89" i="30" l="1"/>
  <c r="C90" i="30" s="1"/>
  <c r="H75" i="33"/>
  <c r="D87" i="31"/>
  <c r="E87" i="31" s="1"/>
  <c r="H87" i="31" l="1"/>
  <c r="C88" i="31" s="1"/>
  <c r="C76" i="33"/>
  <c r="G90" i="30"/>
  <c r="F90" i="30" s="1"/>
  <c r="G76" i="33" l="1"/>
  <c r="F76" i="33" s="1"/>
  <c r="G88" i="31"/>
  <c r="F88" i="31" s="1"/>
  <c r="D90" i="30"/>
  <c r="E90" i="30" s="1"/>
  <c r="H90" i="30" l="1"/>
  <c r="C91" i="30" s="1"/>
  <c r="D76" i="33"/>
  <c r="E76" i="33" s="1"/>
  <c r="D88" i="31"/>
  <c r="E88" i="31" s="1"/>
  <c r="H88" i="31" l="1"/>
  <c r="C89" i="31" s="1"/>
  <c r="H76" i="33"/>
  <c r="G91" i="30"/>
  <c r="F91" i="30" s="1"/>
  <c r="C77" i="33" l="1"/>
  <c r="G89" i="31"/>
  <c r="F89" i="31" s="1"/>
  <c r="D91" i="30"/>
  <c r="E91" i="30" s="1"/>
  <c r="H91" i="30" l="1"/>
  <c r="C92" i="30" s="1"/>
  <c r="G77" i="33"/>
  <c r="F77" i="33" s="1"/>
  <c r="D89" i="31"/>
  <c r="E89" i="31" s="1"/>
  <c r="D77" i="33" l="1"/>
  <c r="E77" i="33" s="1"/>
  <c r="H89" i="31"/>
  <c r="G92" i="30"/>
  <c r="F92" i="30" s="1"/>
  <c r="H77" i="33" l="1"/>
  <c r="C90" i="31"/>
  <c r="D92" i="30"/>
  <c r="E92" i="30" s="1"/>
  <c r="H92" i="30" l="1"/>
  <c r="C93" i="30" s="1"/>
  <c r="C78" i="33"/>
  <c r="G90" i="31"/>
  <c r="F90" i="31" s="1"/>
  <c r="G78" i="33" l="1"/>
  <c r="F78" i="33" s="1"/>
  <c r="D90" i="31"/>
  <c r="E90" i="31" s="1"/>
  <c r="G93" i="30"/>
  <c r="F93" i="30" s="1"/>
  <c r="H90" i="31" l="1"/>
  <c r="C91" i="31" s="1"/>
  <c r="D78" i="33"/>
  <c r="E78" i="33" s="1"/>
  <c r="D93" i="30"/>
  <c r="E93" i="30" s="1"/>
  <c r="H93" i="30" l="1"/>
  <c r="C94" i="30" s="1"/>
  <c r="H78" i="33"/>
  <c r="G91" i="31"/>
  <c r="F91" i="31" s="1"/>
  <c r="C79" i="33" l="1"/>
  <c r="D91" i="31"/>
  <c r="E91" i="31" s="1"/>
  <c r="G94" i="30"/>
  <c r="F94" i="30" s="1"/>
  <c r="H91" i="31" l="1"/>
  <c r="C92" i="31" s="1"/>
  <c r="G79" i="33"/>
  <c r="F79" i="33" s="1"/>
  <c r="D94" i="30"/>
  <c r="E94" i="30" s="1"/>
  <c r="H94" i="30" l="1"/>
  <c r="C95" i="30" s="1"/>
  <c r="D79" i="33"/>
  <c r="E79" i="33" s="1"/>
  <c r="G92" i="31"/>
  <c r="F92" i="31" s="1"/>
  <c r="H79" i="33" l="1"/>
  <c r="D92" i="31"/>
  <c r="E92" i="31" s="1"/>
  <c r="G95" i="30"/>
  <c r="F95" i="30" s="1"/>
  <c r="C80" i="33" l="1"/>
  <c r="H92" i="31"/>
  <c r="D95" i="30"/>
  <c r="E95" i="30" s="1"/>
  <c r="H95" i="30" l="1"/>
  <c r="C96" i="30" s="1"/>
  <c r="G80" i="33"/>
  <c r="F80" i="33" s="1"/>
  <c r="C93" i="31"/>
  <c r="D80" i="33" l="1"/>
  <c r="E80" i="33" s="1"/>
  <c r="G93" i="31"/>
  <c r="F93" i="31" s="1"/>
  <c r="G96" i="30"/>
  <c r="F96" i="30" s="1"/>
  <c r="H80" i="33" l="1"/>
  <c r="D93" i="31"/>
  <c r="E93" i="31" s="1"/>
  <c r="D96" i="30"/>
  <c r="E96" i="30" s="1"/>
  <c r="H93" i="31" l="1"/>
  <c r="C94" i="31" s="1"/>
  <c r="H96" i="30"/>
  <c r="C97" i="30" s="1"/>
  <c r="C81" i="33"/>
  <c r="G81" i="33" l="1"/>
  <c r="F81" i="33" s="1"/>
  <c r="G94" i="31"/>
  <c r="F94" i="31" s="1"/>
  <c r="G97" i="30"/>
  <c r="F97" i="30" s="1"/>
  <c r="D81" i="33" l="1"/>
  <c r="E81" i="33" s="1"/>
  <c r="D94" i="31"/>
  <c r="E94" i="31" s="1"/>
  <c r="D97" i="30"/>
  <c r="E97" i="30" s="1"/>
  <c r="H94" i="31" l="1"/>
  <c r="C95" i="31" s="1"/>
  <c r="H97" i="30"/>
  <c r="C98" i="30" s="1"/>
  <c r="H81" i="33"/>
  <c r="C82" i="33" l="1"/>
  <c r="G95" i="31"/>
  <c r="F95" i="31" s="1"/>
  <c r="G98" i="30"/>
  <c r="F98" i="30" s="1"/>
  <c r="G82" i="33" l="1"/>
  <c r="F82" i="33" s="1"/>
  <c r="D95" i="31"/>
  <c r="E95" i="31" s="1"/>
  <c r="D98" i="30"/>
  <c r="E98" i="30" s="1"/>
  <c r="H95" i="31" l="1"/>
  <c r="C96" i="31" s="1"/>
  <c r="D82" i="33"/>
  <c r="E82" i="33" s="1"/>
  <c r="H98" i="30"/>
  <c r="H82" i="33" l="1"/>
  <c r="G96" i="31"/>
  <c r="F96" i="31" s="1"/>
  <c r="C99" i="30"/>
  <c r="C83" i="33" l="1"/>
  <c r="D96" i="31"/>
  <c r="E96" i="31" s="1"/>
  <c r="G99" i="30"/>
  <c r="F99" i="30" s="1"/>
  <c r="H96" i="31" l="1"/>
  <c r="C97" i="31" s="1"/>
  <c r="G83" i="33"/>
  <c r="F83" i="33" s="1"/>
  <c r="D99" i="30"/>
  <c r="E99" i="30" s="1"/>
  <c r="H99" i="30" l="1"/>
  <c r="C100" i="30" s="1"/>
  <c r="D83" i="33"/>
  <c r="E83" i="33" s="1"/>
  <c r="G97" i="31"/>
  <c r="F97" i="31" s="1"/>
  <c r="H83" i="33" l="1"/>
  <c r="D97" i="31"/>
  <c r="E97" i="31" s="1"/>
  <c r="G100" i="30"/>
  <c r="F100" i="30" s="1"/>
  <c r="H97" i="31" l="1"/>
  <c r="C98" i="31" s="1"/>
  <c r="C84" i="33"/>
  <c r="D100" i="30"/>
  <c r="E100" i="30" s="1"/>
  <c r="G84" i="33" l="1"/>
  <c r="F84" i="33" s="1"/>
  <c r="G98" i="31"/>
  <c r="F98" i="31" s="1"/>
  <c r="H100" i="30"/>
  <c r="D84" i="33" l="1"/>
  <c r="E84" i="33" s="1"/>
  <c r="D98" i="31"/>
  <c r="E98" i="31" s="1"/>
  <c r="C101" i="30"/>
  <c r="H98" i="31" l="1"/>
  <c r="C99" i="31" s="1"/>
  <c r="H84" i="33"/>
  <c r="G101" i="30"/>
  <c r="F101" i="30" s="1"/>
  <c r="C85" i="33" l="1"/>
  <c r="G99" i="31"/>
  <c r="F99" i="31" s="1"/>
  <c r="D101" i="30"/>
  <c r="E101" i="30" s="1"/>
  <c r="H101" i="30" l="1"/>
  <c r="C102" i="30" s="1"/>
  <c r="G85" i="33"/>
  <c r="F85" i="33" s="1"/>
  <c r="D99" i="31"/>
  <c r="E99" i="31" s="1"/>
  <c r="H99" i="31" l="1"/>
  <c r="C100" i="31" s="1"/>
  <c r="D85" i="33"/>
  <c r="E85" i="33" s="1"/>
  <c r="G102" i="30"/>
  <c r="F102" i="30" s="1"/>
  <c r="H85" i="33" l="1"/>
  <c r="G100" i="31"/>
  <c r="F100" i="31" s="1"/>
  <c r="D102" i="30"/>
  <c r="E102" i="30" s="1"/>
  <c r="H102" i="30" l="1"/>
  <c r="C103" i="30" s="1"/>
  <c r="C86" i="33"/>
  <c r="D100" i="31"/>
  <c r="E100" i="31" s="1"/>
  <c r="H100" i="31" l="1"/>
  <c r="C101" i="31" s="1"/>
  <c r="G86" i="33"/>
  <c r="F86" i="33" s="1"/>
  <c r="G103" i="30"/>
  <c r="F103" i="30" s="1"/>
  <c r="D86" i="33" l="1"/>
  <c r="E86" i="33" s="1"/>
  <c r="G101" i="31"/>
  <c r="F101" i="31" s="1"/>
  <c r="D103" i="30"/>
  <c r="E103" i="30" s="1"/>
  <c r="H103" i="30" l="1"/>
  <c r="C104" i="30" s="1"/>
  <c r="H86" i="33"/>
  <c r="D101" i="31"/>
  <c r="E101" i="31" s="1"/>
  <c r="H101" i="31" l="1"/>
  <c r="C102" i="31" s="1"/>
  <c r="C87" i="33"/>
  <c r="G104" i="30"/>
  <c r="F104" i="30" s="1"/>
  <c r="G87" i="33" l="1"/>
  <c r="F87" i="33" s="1"/>
  <c r="G102" i="31"/>
  <c r="F102" i="31" s="1"/>
  <c r="D104" i="30"/>
  <c r="E104" i="30" s="1"/>
  <c r="D87" i="33" l="1"/>
  <c r="E87" i="33" s="1"/>
  <c r="D102" i="31"/>
  <c r="E102" i="31" s="1"/>
  <c r="H104" i="30"/>
  <c r="C105" i="30" s="1"/>
  <c r="H102" i="31" l="1"/>
  <c r="C103" i="31" s="1"/>
  <c r="H87" i="33"/>
  <c r="G105" i="30"/>
  <c r="F105" i="30" s="1"/>
  <c r="C88" i="33" l="1"/>
  <c r="G103" i="31"/>
  <c r="F103" i="31" s="1"/>
  <c r="D105" i="30"/>
  <c r="E105" i="30" s="1"/>
  <c r="G88" i="33" l="1"/>
  <c r="F88" i="33" s="1"/>
  <c r="D103" i="31"/>
  <c r="E103" i="31" s="1"/>
  <c r="H105" i="30"/>
  <c r="H103" i="31" l="1"/>
  <c r="C104" i="31" s="1"/>
  <c r="D88" i="33"/>
  <c r="E88" i="33" s="1"/>
  <c r="C106" i="30"/>
  <c r="H88" i="33" l="1"/>
  <c r="G104" i="31"/>
  <c r="F104" i="31" s="1"/>
  <c r="G106" i="30"/>
  <c r="F106" i="30" s="1"/>
  <c r="C89" i="33" l="1"/>
  <c r="D104" i="31"/>
  <c r="E104" i="31" s="1"/>
  <c r="D106" i="30"/>
  <c r="E106" i="30" s="1"/>
  <c r="H104" i="31" l="1"/>
  <c r="C105" i="31" s="1"/>
  <c r="H106" i="30"/>
  <c r="C107" i="30" s="1"/>
  <c r="G89" i="33"/>
  <c r="F89" i="33" s="1"/>
  <c r="D89" i="33" l="1"/>
  <c r="E89" i="33" s="1"/>
  <c r="G105" i="31"/>
  <c r="F105" i="31" s="1"/>
  <c r="G107" i="30"/>
  <c r="F107" i="30" s="1"/>
  <c r="H89" i="33" l="1"/>
  <c r="D105" i="31"/>
  <c r="E105" i="31" s="1"/>
  <c r="D107" i="30"/>
  <c r="E107" i="30" s="1"/>
  <c r="H107" i="30" l="1"/>
  <c r="C108" i="30" s="1"/>
  <c r="H105" i="31"/>
  <c r="C106" i="31" s="1"/>
  <c r="C90" i="33"/>
  <c r="G90" i="33" l="1"/>
  <c r="F90" i="33" s="1"/>
  <c r="G106" i="31"/>
  <c r="F106" i="31" s="1"/>
  <c r="G108" i="30"/>
  <c r="F108" i="30" s="1"/>
  <c r="D90" i="33" l="1"/>
  <c r="E90" i="33" s="1"/>
  <c r="D106" i="31"/>
  <c r="E106" i="31" s="1"/>
  <c r="D108" i="30"/>
  <c r="E108" i="30" s="1"/>
  <c r="H106" i="31" l="1"/>
  <c r="C107" i="31" s="1"/>
  <c r="H108" i="30"/>
  <c r="C109" i="30" s="1"/>
  <c r="H90" i="33"/>
  <c r="C91" i="33" l="1"/>
  <c r="G107" i="31"/>
  <c r="F107" i="31" s="1"/>
  <c r="G109" i="30"/>
  <c r="F109" i="30" s="1"/>
  <c r="G91" i="33" l="1"/>
  <c r="F91" i="33" s="1"/>
  <c r="D107" i="31"/>
  <c r="E107" i="31" s="1"/>
  <c r="D109" i="30"/>
  <c r="E109" i="30" s="1"/>
  <c r="H109" i="30" l="1"/>
  <c r="C110" i="30" s="1"/>
  <c r="H107" i="31"/>
  <c r="C108" i="31" s="1"/>
  <c r="D91" i="33"/>
  <c r="E91" i="33" s="1"/>
  <c r="H91" i="33" l="1"/>
  <c r="G108" i="31"/>
  <c r="F108" i="31" s="1"/>
  <c r="G110" i="30"/>
  <c r="F110" i="30" s="1"/>
  <c r="C92" i="33" l="1"/>
  <c r="D108" i="31"/>
  <c r="E108" i="31" s="1"/>
  <c r="D110" i="30"/>
  <c r="E110" i="30" s="1"/>
  <c r="H108" i="31" l="1"/>
  <c r="C109" i="31" s="1"/>
  <c r="G92" i="33"/>
  <c r="F92" i="33" s="1"/>
  <c r="H110" i="30"/>
  <c r="D92" i="33" l="1"/>
  <c r="E92" i="33" s="1"/>
  <c r="G109" i="31"/>
  <c r="F109" i="31" s="1"/>
  <c r="C111" i="30"/>
  <c r="H92" i="33" l="1"/>
  <c r="D109" i="31"/>
  <c r="E109" i="31" s="1"/>
  <c r="G111" i="30"/>
  <c r="F111" i="30" s="1"/>
  <c r="C93" i="33" l="1"/>
  <c r="H109" i="31"/>
  <c r="D111" i="30"/>
  <c r="E111" i="30" s="1"/>
  <c r="H111" i="30" l="1"/>
  <c r="C112" i="30" s="1"/>
  <c r="G93" i="33"/>
  <c r="F93" i="33" s="1"/>
  <c r="C110" i="31"/>
  <c r="D93" i="33" l="1"/>
  <c r="E93" i="33" s="1"/>
  <c r="G110" i="31"/>
  <c r="F110" i="31" s="1"/>
  <c r="G112" i="30"/>
  <c r="F112" i="30" s="1"/>
  <c r="H93" i="33" l="1"/>
  <c r="D110" i="31"/>
  <c r="E110" i="31" s="1"/>
  <c r="D112" i="30"/>
  <c r="E112" i="30" s="1"/>
  <c r="H110" i="31" l="1"/>
  <c r="C111" i="31" s="1"/>
  <c r="C94" i="33"/>
  <c r="H112" i="30"/>
  <c r="G94" i="33" l="1"/>
  <c r="F94" i="33" s="1"/>
  <c r="G111" i="31"/>
  <c r="F111" i="31" s="1"/>
  <c r="C113" i="30"/>
  <c r="D94" i="33" l="1"/>
  <c r="E94" i="33" s="1"/>
  <c r="D111" i="31"/>
  <c r="E111" i="31" s="1"/>
  <c r="G113" i="30"/>
  <c r="F113" i="30" s="1"/>
  <c r="H94" i="33" l="1"/>
  <c r="H111" i="31"/>
  <c r="D113" i="30"/>
  <c r="E113" i="30" s="1"/>
  <c r="C95" i="33" l="1"/>
  <c r="C112" i="31"/>
  <c r="H113" i="30"/>
  <c r="G95" i="33" l="1"/>
  <c r="F95" i="33" s="1"/>
  <c r="G112" i="31"/>
  <c r="F112" i="31" s="1"/>
  <c r="C114" i="30"/>
  <c r="D95" i="33" l="1"/>
  <c r="E95" i="33" s="1"/>
  <c r="D112" i="31"/>
  <c r="E112" i="31" s="1"/>
  <c r="G114" i="30"/>
  <c r="F114" i="30" s="1"/>
  <c r="H112" i="31" l="1"/>
  <c r="C113" i="31" s="1"/>
  <c r="H95" i="33"/>
  <c r="D114" i="30"/>
  <c r="E114" i="30" s="1"/>
  <c r="H114" i="30" l="1"/>
  <c r="C115" i="30" s="1"/>
  <c r="C96" i="33"/>
  <c r="G113" i="31"/>
  <c r="F113" i="31" s="1"/>
  <c r="G96" i="33" l="1"/>
  <c r="F96" i="33" s="1"/>
  <c r="D113" i="31"/>
  <c r="E113" i="31" s="1"/>
  <c r="G115" i="30"/>
  <c r="F115" i="30" s="1"/>
  <c r="D96" i="33" l="1"/>
  <c r="E96" i="33" s="1"/>
  <c r="H113" i="31"/>
  <c r="D115" i="30"/>
  <c r="E115" i="30" s="1"/>
  <c r="H115" i="30" l="1"/>
  <c r="C116" i="30" s="1"/>
  <c r="H96" i="33"/>
  <c r="C114" i="31"/>
  <c r="C97" i="33" l="1"/>
  <c r="G114" i="31"/>
  <c r="F114" i="31" s="1"/>
  <c r="G116" i="30"/>
  <c r="F116" i="30" s="1"/>
  <c r="G97" i="33" l="1"/>
  <c r="F97" i="33" s="1"/>
  <c r="D114" i="31"/>
  <c r="E114" i="31" s="1"/>
  <c r="D116" i="30"/>
  <c r="E116" i="30" s="1"/>
  <c r="H114" i="31" l="1"/>
  <c r="C115" i="31" s="1"/>
  <c r="H116" i="30"/>
  <c r="C117" i="30" s="1"/>
  <c r="D97" i="33"/>
  <c r="E97" i="33" s="1"/>
  <c r="H97" i="33" l="1"/>
  <c r="G115" i="31"/>
  <c r="F115" i="31" s="1"/>
  <c r="G117" i="30"/>
  <c r="F117" i="30" s="1"/>
  <c r="C98" i="33" l="1"/>
  <c r="D115" i="31"/>
  <c r="E115" i="31" s="1"/>
  <c r="D117" i="30"/>
  <c r="E117" i="30" s="1"/>
  <c r="H115" i="31" l="1"/>
  <c r="C116" i="31" s="1"/>
  <c r="G98" i="33"/>
  <c r="F98" i="33" s="1"/>
  <c r="H117" i="30"/>
  <c r="C118" i="30" s="1"/>
  <c r="D98" i="33" l="1"/>
  <c r="E98" i="33" s="1"/>
  <c r="G116" i="31"/>
  <c r="F116" i="31" s="1"/>
  <c r="G118" i="30"/>
  <c r="F118" i="30" s="1"/>
  <c r="H98" i="33" l="1"/>
  <c r="D116" i="31"/>
  <c r="E116" i="31" s="1"/>
  <c r="D118" i="30"/>
  <c r="E118" i="30" s="1"/>
  <c r="H116" i="31" l="1"/>
  <c r="C117" i="31" s="1"/>
  <c r="C99" i="33"/>
  <c r="H118" i="30"/>
  <c r="C119" i="30" s="1"/>
  <c r="G99" i="33" l="1"/>
  <c r="F99" i="33" s="1"/>
  <c r="G117" i="31"/>
  <c r="F117" i="31" s="1"/>
  <c r="G119" i="30"/>
  <c r="F119" i="30" s="1"/>
  <c r="D99" i="33" l="1"/>
  <c r="E99" i="33" s="1"/>
  <c r="D117" i="31"/>
  <c r="E117" i="31" s="1"/>
  <c r="D119" i="30"/>
  <c r="E119" i="30" s="1"/>
  <c r="H117" i="31" l="1"/>
  <c r="C118" i="31" s="1"/>
  <c r="H119" i="30"/>
  <c r="C120" i="30" s="1"/>
  <c r="H99" i="33"/>
  <c r="C100" i="33" l="1"/>
  <c r="G118" i="31"/>
  <c r="F118" i="31" s="1"/>
  <c r="G120" i="30"/>
  <c r="F120" i="30" s="1"/>
  <c r="G100" i="33" l="1"/>
  <c r="F100" i="33" s="1"/>
  <c r="D118" i="31"/>
  <c r="E118" i="31" s="1"/>
  <c r="D120" i="30"/>
  <c r="E120" i="30" s="1"/>
  <c r="H118" i="31" l="1"/>
  <c r="C119" i="31" s="1"/>
  <c r="D100" i="33"/>
  <c r="E100" i="33" s="1"/>
  <c r="H120" i="30"/>
  <c r="C121" i="30" s="1"/>
  <c r="H100" i="33" l="1"/>
  <c r="G119" i="31"/>
  <c r="F119" i="31" s="1"/>
  <c r="G121" i="30"/>
  <c r="F121" i="30" s="1"/>
  <c r="C101" i="33" l="1"/>
  <c r="D119" i="31"/>
  <c r="E119" i="31" s="1"/>
  <c r="D121" i="30"/>
  <c r="E121" i="30" s="1"/>
  <c r="H119" i="31" l="1"/>
  <c r="C120" i="31" s="1"/>
  <c r="G101" i="33"/>
  <c r="F101" i="33" s="1"/>
  <c r="H121" i="30"/>
  <c r="D101" i="33" l="1"/>
  <c r="E101" i="33" s="1"/>
  <c r="G120" i="31"/>
  <c r="F120" i="31" s="1"/>
  <c r="C122" i="30"/>
  <c r="H101" i="33" l="1"/>
  <c r="D120" i="31"/>
  <c r="E120" i="31" s="1"/>
  <c r="G122" i="30"/>
  <c r="F122" i="30" s="1"/>
  <c r="H120" i="31" l="1"/>
  <c r="C121" i="31" s="1"/>
  <c r="C102" i="33"/>
  <c r="D122" i="30"/>
  <c r="E122" i="30" s="1"/>
  <c r="G102" i="33" l="1"/>
  <c r="F102" i="33" s="1"/>
  <c r="G121" i="31"/>
  <c r="F121" i="31" s="1"/>
  <c r="H122" i="30"/>
  <c r="C123" i="30" s="1"/>
  <c r="D102" i="33" l="1"/>
  <c r="E102" i="33" s="1"/>
  <c r="D121" i="31"/>
  <c r="E121" i="31" s="1"/>
  <c r="G123" i="30"/>
  <c r="F123" i="30" s="1"/>
  <c r="H121" i="31" l="1"/>
  <c r="C122" i="31" s="1"/>
  <c r="H102" i="33"/>
  <c r="D123" i="30"/>
  <c r="E123" i="30" s="1"/>
  <c r="C103" i="33" l="1"/>
  <c r="G122" i="31"/>
  <c r="F122" i="31" s="1"/>
  <c r="H123" i="30"/>
  <c r="C124" i="30" l="1"/>
  <c r="C11" i="29"/>
  <c r="C13" i="29" s="1"/>
  <c r="C24" i="29" s="1"/>
  <c r="C25" i="29" s="1"/>
  <c r="G103" i="33"/>
  <c r="F103" i="33" s="1"/>
  <c r="D122" i="31"/>
  <c r="E122" i="31" s="1"/>
  <c r="G124" i="30"/>
  <c r="F124" i="30" s="1"/>
  <c r="H122" i="31" l="1"/>
  <c r="C123" i="31" s="1"/>
  <c r="D103" i="33"/>
  <c r="E103" i="33" s="1"/>
  <c r="D124" i="30"/>
  <c r="E124" i="30" s="1"/>
  <c r="H124" i="30" l="1"/>
  <c r="C125" i="30" s="1"/>
  <c r="H103" i="33"/>
  <c r="G123" i="31"/>
  <c r="F123" i="31" s="1"/>
  <c r="C104" i="33" l="1"/>
  <c r="D123" i="31"/>
  <c r="E123" i="31" s="1"/>
  <c r="G125" i="30"/>
  <c r="F125" i="30" s="1"/>
  <c r="H123" i="31" l="1"/>
  <c r="C124" i="31" s="1"/>
  <c r="G104" i="33"/>
  <c r="F104" i="33" s="1"/>
  <c r="D125" i="30"/>
  <c r="E125" i="30" s="1"/>
  <c r="H125" i="30" l="1"/>
  <c r="C126" i="30" s="1"/>
  <c r="D104" i="33"/>
  <c r="E104" i="33" s="1"/>
  <c r="G124" i="31"/>
  <c r="F124" i="31" s="1"/>
  <c r="H104" i="33" l="1"/>
  <c r="D124" i="31"/>
  <c r="E124" i="31" s="1"/>
  <c r="G126" i="30"/>
  <c r="F126" i="30" s="1"/>
  <c r="H124" i="31" l="1"/>
  <c r="C125" i="31" s="1"/>
  <c r="C105" i="33"/>
  <c r="D126" i="30"/>
  <c r="E126" i="30" s="1"/>
  <c r="H126" i="30" l="1"/>
  <c r="C127" i="30" s="1"/>
  <c r="G105" i="33"/>
  <c r="F105" i="33" s="1"/>
  <c r="G125" i="31"/>
  <c r="F125" i="31" s="1"/>
  <c r="D105" i="33" l="1"/>
  <c r="E105" i="33" s="1"/>
  <c r="D125" i="31"/>
  <c r="E125" i="31" s="1"/>
  <c r="G127" i="30"/>
  <c r="F127" i="30" s="1"/>
  <c r="H125" i="31" l="1"/>
  <c r="C126" i="31" s="1"/>
  <c r="H105" i="33"/>
  <c r="D127" i="30"/>
  <c r="E127" i="30" s="1"/>
  <c r="C106" i="33" l="1"/>
  <c r="G126" i="31"/>
  <c r="F126" i="31" s="1"/>
  <c r="H127" i="30"/>
  <c r="C128" i="30" s="1"/>
  <c r="G106" i="33" l="1"/>
  <c r="F106" i="33" s="1"/>
  <c r="D126" i="31"/>
  <c r="E126" i="31" s="1"/>
  <c r="G128" i="30"/>
  <c r="F128" i="30" s="1"/>
  <c r="H126" i="31" l="1"/>
  <c r="C127" i="31" s="1"/>
  <c r="D106" i="33"/>
  <c r="E106" i="33" s="1"/>
  <c r="D128" i="30"/>
  <c r="E128" i="30" s="1"/>
  <c r="H106" i="33" l="1"/>
  <c r="G127" i="31"/>
  <c r="F127" i="31" s="1"/>
  <c r="H128" i="30"/>
  <c r="C107" i="33" l="1"/>
  <c r="D127" i="31"/>
  <c r="E127" i="31" s="1"/>
  <c r="C129" i="30"/>
  <c r="G107" i="33" l="1"/>
  <c r="F107" i="33" s="1"/>
  <c r="H127" i="31"/>
  <c r="G129" i="30"/>
  <c r="F129" i="30" s="1"/>
  <c r="D107" i="33" l="1"/>
  <c r="E107" i="33" s="1"/>
  <c r="C128" i="31"/>
  <c r="D129" i="30"/>
  <c r="E129" i="30" s="1"/>
  <c r="H107" i="33" l="1"/>
  <c r="C108" i="33" s="1"/>
  <c r="G128" i="31"/>
  <c r="F128" i="31" s="1"/>
  <c r="H129" i="30"/>
  <c r="G108" i="33" l="1"/>
  <c r="F108" i="33" s="1"/>
  <c r="D128" i="31"/>
  <c r="E128" i="31" s="1"/>
  <c r="C130" i="30"/>
  <c r="H128" i="31" l="1"/>
  <c r="C129" i="31" s="1"/>
  <c r="D108" i="33"/>
  <c r="E108" i="33" s="1"/>
  <c r="G130" i="30"/>
  <c r="F130" i="30" s="1"/>
  <c r="H108" i="33" l="1"/>
  <c r="G129" i="31"/>
  <c r="F129" i="31" s="1"/>
  <c r="D130" i="30"/>
  <c r="E130" i="30" s="1"/>
  <c r="C109" i="33" l="1"/>
  <c r="D129" i="31"/>
  <c r="E129" i="31" s="1"/>
  <c r="H130" i="30"/>
  <c r="G109" i="33" l="1"/>
  <c r="F109" i="33" s="1"/>
  <c r="H129" i="31"/>
  <c r="C131" i="30"/>
  <c r="D109" i="33" l="1"/>
  <c r="E109" i="33" s="1"/>
  <c r="C130" i="31"/>
  <c r="G131" i="30"/>
  <c r="F131" i="30" s="1"/>
  <c r="H109" i="33" l="1"/>
  <c r="G130" i="31"/>
  <c r="F130" i="31" s="1"/>
  <c r="D131" i="30"/>
  <c r="E131" i="30" s="1"/>
  <c r="H131" i="30" l="1"/>
  <c r="C132" i="30" s="1"/>
  <c r="C110" i="33"/>
  <c r="D130" i="31"/>
  <c r="E130" i="31" s="1"/>
  <c r="H130" i="31" l="1"/>
  <c r="C131" i="31" s="1"/>
  <c r="G110" i="33"/>
  <c r="F110" i="33" s="1"/>
  <c r="G132" i="30"/>
  <c r="F132" i="30" s="1"/>
  <c r="D110" i="33" l="1"/>
  <c r="E110" i="33" s="1"/>
  <c r="G131" i="31"/>
  <c r="F131" i="31" s="1"/>
  <c r="D132" i="30"/>
  <c r="E132" i="30" s="1"/>
  <c r="H110" i="33" l="1"/>
  <c r="D131" i="31"/>
  <c r="E131" i="31" s="1"/>
  <c r="H132" i="30"/>
  <c r="H131" i="31" l="1"/>
  <c r="C132" i="31" s="1"/>
  <c r="C111" i="33"/>
  <c r="C133" i="30"/>
  <c r="G111" i="33" l="1"/>
  <c r="F111" i="33" s="1"/>
  <c r="G132" i="31"/>
  <c r="F132" i="31" s="1"/>
  <c r="G133" i="30"/>
  <c r="F133" i="30" s="1"/>
  <c r="D111" i="33" l="1"/>
  <c r="E111" i="33" s="1"/>
  <c r="D132" i="31"/>
  <c r="E132" i="31" s="1"/>
  <c r="D133" i="30"/>
  <c r="E133" i="30" s="1"/>
  <c r="H132" i="31" l="1"/>
  <c r="C133" i="31" s="1"/>
  <c r="H133" i="30"/>
  <c r="C134" i="30" s="1"/>
  <c r="H111" i="33"/>
  <c r="C112" i="33" l="1"/>
  <c r="G133" i="31"/>
  <c r="F133" i="31" s="1"/>
  <c r="G134" i="30"/>
  <c r="F134" i="30" s="1"/>
  <c r="G112" i="33" l="1"/>
  <c r="F112" i="33" s="1"/>
  <c r="D133" i="31"/>
  <c r="E133" i="31" s="1"/>
  <c r="D134" i="30"/>
  <c r="E134" i="30" s="1"/>
  <c r="H134" i="30" l="1"/>
  <c r="C135" i="30" s="1"/>
  <c r="D112" i="33"/>
  <c r="E112" i="33" s="1"/>
  <c r="H133" i="31"/>
  <c r="H112" i="33" l="1"/>
  <c r="C134" i="31"/>
  <c r="G135" i="30"/>
  <c r="F135" i="30" s="1"/>
  <c r="C113" i="33" l="1"/>
  <c r="G134" i="31"/>
  <c r="F134" i="31" s="1"/>
  <c r="D135" i="30"/>
  <c r="E135" i="30" s="1"/>
  <c r="H135" i="30" l="1"/>
  <c r="C136" i="30" s="1"/>
  <c r="G113" i="33"/>
  <c r="F113" i="33" s="1"/>
  <c r="D134" i="31"/>
  <c r="E134" i="31" s="1"/>
  <c r="H134" i="31" l="1"/>
  <c r="C135" i="31" s="1"/>
  <c r="D113" i="33"/>
  <c r="E113" i="33" s="1"/>
  <c r="G136" i="30"/>
  <c r="F136" i="30" s="1"/>
  <c r="H113" i="33" l="1"/>
  <c r="G135" i="31"/>
  <c r="F135" i="31" s="1"/>
  <c r="D136" i="30"/>
  <c r="E136" i="30" s="1"/>
  <c r="C114" i="33" l="1"/>
  <c r="D135" i="31"/>
  <c r="E135" i="31" s="1"/>
  <c r="H136" i="30"/>
  <c r="C137" i="30" s="1"/>
  <c r="H135" i="31" l="1"/>
  <c r="C136" i="31" s="1"/>
  <c r="G114" i="33"/>
  <c r="F114" i="33" s="1"/>
  <c r="G137" i="30"/>
  <c r="F137" i="30" s="1"/>
  <c r="D114" i="33" l="1"/>
  <c r="E114" i="33" s="1"/>
  <c r="G136" i="31"/>
  <c r="F136" i="31" s="1"/>
  <c r="D137" i="30"/>
  <c r="E137" i="30" s="1"/>
  <c r="H137" i="30" l="1"/>
  <c r="C138" i="30" s="1"/>
  <c r="H114" i="33"/>
  <c r="D136" i="31"/>
  <c r="E136" i="31" s="1"/>
  <c r="H136" i="31" l="1"/>
  <c r="C137" i="31" s="1"/>
  <c r="C115" i="33"/>
  <c r="G138" i="30"/>
  <c r="F138" i="30" s="1"/>
  <c r="G115" i="33" l="1"/>
  <c r="F115" i="33" s="1"/>
  <c r="G137" i="31"/>
  <c r="F137" i="31" s="1"/>
  <c r="D138" i="30"/>
  <c r="E138" i="30" s="1"/>
  <c r="D115" i="33" l="1"/>
  <c r="E115" i="33" s="1"/>
  <c r="D137" i="31"/>
  <c r="E137" i="31" s="1"/>
  <c r="H138" i="30"/>
  <c r="C139" i="30" s="1"/>
  <c r="H115" i="33" l="1"/>
  <c r="H137" i="31"/>
  <c r="G139" i="30"/>
  <c r="F139" i="30" s="1"/>
  <c r="C116" i="33" l="1"/>
  <c r="C138" i="31"/>
  <c r="D139" i="30"/>
  <c r="E139" i="30" s="1"/>
  <c r="G116" i="33" l="1"/>
  <c r="F116" i="33" s="1"/>
  <c r="G138" i="31"/>
  <c r="F138" i="31" s="1"/>
  <c r="H139" i="30"/>
  <c r="D116" i="33" l="1"/>
  <c r="E116" i="33" s="1"/>
  <c r="D138" i="31"/>
  <c r="E138" i="31" s="1"/>
  <c r="C140" i="30"/>
  <c r="H138" i="31" l="1"/>
  <c r="C139" i="31" s="1"/>
  <c r="H116" i="33"/>
  <c r="G140" i="30"/>
  <c r="F140" i="30" s="1"/>
  <c r="C117" i="33" l="1"/>
  <c r="G139" i="31"/>
  <c r="F139" i="31" s="1"/>
  <c r="D140" i="30"/>
  <c r="E140" i="30" s="1"/>
  <c r="H140" i="30" l="1"/>
  <c r="C141" i="30" s="1"/>
  <c r="G117" i="33"/>
  <c r="F117" i="33" s="1"/>
  <c r="D139" i="31"/>
  <c r="E139" i="31" s="1"/>
  <c r="H139" i="31" l="1"/>
  <c r="C140" i="31" s="1"/>
  <c r="D117" i="33"/>
  <c r="E117" i="33" s="1"/>
  <c r="G141" i="30"/>
  <c r="F141" i="30" s="1"/>
  <c r="H117" i="33" l="1"/>
  <c r="G140" i="31"/>
  <c r="F140" i="31" s="1"/>
  <c r="D141" i="30"/>
  <c r="E141" i="30" s="1"/>
  <c r="H141" i="30" l="1"/>
  <c r="C142" i="30" s="1"/>
  <c r="C118" i="33"/>
  <c r="D140" i="31"/>
  <c r="E140" i="31" s="1"/>
  <c r="H140" i="31" l="1"/>
  <c r="C141" i="31" s="1"/>
  <c r="G118" i="33"/>
  <c r="F118" i="33" s="1"/>
  <c r="G142" i="30"/>
  <c r="F142" i="30" s="1"/>
  <c r="D118" i="33" l="1"/>
  <c r="E118" i="33" s="1"/>
  <c r="G141" i="31"/>
  <c r="F141" i="31" s="1"/>
  <c r="D142" i="30"/>
  <c r="E142" i="30" s="1"/>
  <c r="H142" i="30" l="1"/>
  <c r="C143" i="30" s="1"/>
  <c r="H118" i="33"/>
  <c r="D141" i="31"/>
  <c r="E141" i="31" s="1"/>
  <c r="H141" i="31" l="1"/>
  <c r="C142" i="31" s="1"/>
  <c r="C119" i="33"/>
  <c r="G143" i="30"/>
  <c r="F143" i="30" s="1"/>
  <c r="G119" i="33" l="1"/>
  <c r="F119" i="33" s="1"/>
  <c r="G142" i="31"/>
  <c r="F142" i="31" s="1"/>
  <c r="D143" i="30"/>
  <c r="E143" i="30" s="1"/>
  <c r="H143" i="30" l="1"/>
  <c r="C144" i="30" s="1"/>
  <c r="D119" i="33"/>
  <c r="E119" i="33" s="1"/>
  <c r="D142" i="31"/>
  <c r="E142" i="31" s="1"/>
  <c r="H142" i="31" l="1"/>
  <c r="C143" i="31" s="1"/>
  <c r="H119" i="33"/>
  <c r="G144" i="30"/>
  <c r="F144" i="30" s="1"/>
  <c r="C120" i="33" l="1"/>
  <c r="G143" i="31"/>
  <c r="F143" i="31" s="1"/>
  <c r="D144" i="30"/>
  <c r="E144" i="30" s="1"/>
  <c r="G120" i="33" l="1"/>
  <c r="F120" i="33" s="1"/>
  <c r="D143" i="31"/>
  <c r="E143" i="31" s="1"/>
  <c r="H144" i="30"/>
  <c r="C145" i="30" s="1"/>
  <c r="H143" i="31" l="1"/>
  <c r="C144" i="31" s="1"/>
  <c r="D120" i="33"/>
  <c r="E120" i="33" s="1"/>
  <c r="G145" i="30"/>
  <c r="F145" i="30" s="1"/>
  <c r="H120" i="33" l="1"/>
  <c r="G144" i="31"/>
  <c r="F144" i="31" s="1"/>
  <c r="D145" i="30"/>
  <c r="E145" i="30" s="1"/>
  <c r="C121" i="33" l="1"/>
  <c r="D144" i="31"/>
  <c r="E144" i="31" s="1"/>
  <c r="H145" i="30"/>
  <c r="C146" i="30" s="1"/>
  <c r="H144" i="31" l="1"/>
  <c r="C145" i="31" s="1"/>
  <c r="G121" i="33"/>
  <c r="F121" i="33" s="1"/>
  <c r="G146" i="30"/>
  <c r="F146" i="30" s="1"/>
  <c r="D121" i="33" l="1"/>
  <c r="E121" i="33" s="1"/>
  <c r="G145" i="31"/>
  <c r="F145" i="31" s="1"/>
  <c r="D146" i="30"/>
  <c r="E146" i="30" s="1"/>
  <c r="H146" i="30" l="1"/>
  <c r="C147" i="30" s="1"/>
  <c r="H121" i="33"/>
  <c r="D145" i="31"/>
  <c r="E145" i="31" s="1"/>
  <c r="H145" i="31" l="1"/>
  <c r="C146" i="31" s="1"/>
  <c r="C122" i="33"/>
  <c r="G147" i="30"/>
  <c r="F147" i="30" s="1"/>
  <c r="G122" i="33" l="1"/>
  <c r="F122" i="33" s="1"/>
  <c r="G146" i="31"/>
  <c r="F146" i="31" s="1"/>
  <c r="D147" i="30"/>
  <c r="E147" i="30" s="1"/>
  <c r="D122" i="33" l="1"/>
  <c r="E122" i="33" s="1"/>
  <c r="D146" i="31"/>
  <c r="E146" i="31" s="1"/>
  <c r="H147" i="30"/>
  <c r="C148" i="30" s="1"/>
  <c r="H146" i="31" l="1"/>
  <c r="C147" i="31" s="1"/>
  <c r="H122" i="33"/>
  <c r="G148" i="30"/>
  <c r="F148" i="30" s="1"/>
  <c r="C123" i="33" l="1"/>
  <c r="G147" i="31"/>
  <c r="F147" i="31" s="1"/>
  <c r="D148" i="30"/>
  <c r="E148" i="30" s="1"/>
  <c r="G123" i="33" l="1"/>
  <c r="F123" i="33" s="1"/>
  <c r="D147" i="31"/>
  <c r="E147" i="31" s="1"/>
  <c r="H148" i="30"/>
  <c r="C149" i="30" s="1"/>
  <c r="H147" i="31" l="1"/>
  <c r="C148" i="31" s="1"/>
  <c r="D123" i="33"/>
  <c r="E123" i="33" s="1"/>
  <c r="G149" i="30"/>
  <c r="F149" i="30" s="1"/>
  <c r="H123" i="33" l="1"/>
  <c r="G148" i="31"/>
  <c r="F148" i="31" s="1"/>
  <c r="D149" i="30"/>
  <c r="E149" i="30" s="1"/>
  <c r="C124" i="33" l="1"/>
  <c r="D148" i="31"/>
  <c r="E148" i="31" s="1"/>
  <c r="H149" i="30"/>
  <c r="C150" i="30" s="1"/>
  <c r="H148" i="31" l="1"/>
  <c r="C149" i="31" s="1"/>
  <c r="G124" i="33"/>
  <c r="F124" i="33" s="1"/>
  <c r="G150" i="30"/>
  <c r="F150" i="30" s="1"/>
  <c r="D124" i="33" l="1"/>
  <c r="E124" i="33" s="1"/>
  <c r="G149" i="31"/>
  <c r="F149" i="31" s="1"/>
  <c r="D150" i="30"/>
  <c r="E150" i="30" s="1"/>
  <c r="H150" i="30" l="1"/>
  <c r="C151" i="30" s="1"/>
  <c r="H124" i="33"/>
  <c r="D149" i="31"/>
  <c r="E149" i="31" s="1"/>
  <c r="H149" i="31" l="1"/>
  <c r="C150" i="31" s="1"/>
  <c r="C125" i="33"/>
  <c r="G151" i="30"/>
  <c r="F151" i="30" s="1"/>
  <c r="G125" i="33" l="1"/>
  <c r="F125" i="33" s="1"/>
  <c r="G150" i="31"/>
  <c r="F150" i="31" s="1"/>
  <c r="D151" i="30"/>
  <c r="E151" i="30" s="1"/>
  <c r="H151" i="30" l="1"/>
  <c r="C152" i="30" s="1"/>
  <c r="D125" i="33"/>
  <c r="E125" i="33" s="1"/>
  <c r="D150" i="31"/>
  <c r="E150" i="31" s="1"/>
  <c r="H150" i="31" l="1"/>
  <c r="C151" i="31" s="1"/>
  <c r="H125" i="33"/>
  <c r="G152" i="30"/>
  <c r="F152" i="30" s="1"/>
  <c r="C126" i="33" l="1"/>
  <c r="G151" i="31"/>
  <c r="F151" i="31" s="1"/>
  <c r="D152" i="30"/>
  <c r="E152" i="30" s="1"/>
  <c r="G126" i="33" l="1"/>
  <c r="F126" i="33" s="1"/>
  <c r="D151" i="31"/>
  <c r="E151" i="31" s="1"/>
  <c r="H152" i="30"/>
  <c r="H151" i="31" l="1"/>
  <c r="C152" i="31" s="1"/>
  <c r="D126" i="33"/>
  <c r="E126" i="33" s="1"/>
  <c r="C153" i="30"/>
  <c r="H126" i="33" l="1"/>
  <c r="G152" i="31"/>
  <c r="F152" i="31" s="1"/>
  <c r="G153" i="30"/>
  <c r="F153" i="30" s="1"/>
  <c r="C127" i="33" l="1"/>
  <c r="D152" i="31"/>
  <c r="E152" i="31" s="1"/>
  <c r="D153" i="30"/>
  <c r="E153" i="30" s="1"/>
  <c r="H152" i="31" l="1"/>
  <c r="C153" i="31" s="1"/>
  <c r="G127" i="33"/>
  <c r="F127" i="33" s="1"/>
  <c r="H153" i="30"/>
  <c r="C154" i="30" s="1"/>
  <c r="D127" i="33" l="1"/>
  <c r="E127" i="33" s="1"/>
  <c r="G153" i="31"/>
  <c r="F153" i="31" s="1"/>
  <c r="G154" i="30"/>
  <c r="F154" i="30" s="1"/>
  <c r="H127" i="33" l="1"/>
  <c r="D153" i="31"/>
  <c r="E153" i="31" s="1"/>
  <c r="D154" i="30"/>
  <c r="E154" i="30" s="1"/>
  <c r="H153" i="31" l="1"/>
  <c r="C154" i="31" s="1"/>
  <c r="C128" i="33"/>
  <c r="H154" i="30"/>
  <c r="C155" i="30" s="1"/>
  <c r="G128" i="33" l="1"/>
  <c r="F128" i="33" s="1"/>
  <c r="G154" i="31"/>
  <c r="F154" i="31" s="1"/>
  <c r="G155" i="30"/>
  <c r="F155" i="30" s="1"/>
  <c r="D128" i="33" l="1"/>
  <c r="E128" i="33" s="1"/>
  <c r="D154" i="31"/>
  <c r="E154" i="31" s="1"/>
  <c r="D155" i="30"/>
  <c r="E155" i="30" s="1"/>
  <c r="H154" i="31" l="1"/>
  <c r="C155" i="31" s="1"/>
  <c r="H128" i="33"/>
  <c r="H155" i="30"/>
  <c r="C129" i="33" l="1"/>
  <c r="G155" i="31"/>
  <c r="F155" i="31" s="1"/>
  <c r="C156" i="30"/>
  <c r="G129" i="33" l="1"/>
  <c r="F129" i="33" s="1"/>
  <c r="D155" i="31"/>
  <c r="E155" i="31" s="1"/>
  <c r="G156" i="30"/>
  <c r="F156" i="30" s="1"/>
  <c r="H155" i="31" l="1"/>
  <c r="C156" i="31" s="1"/>
  <c r="D129" i="33"/>
  <c r="E129" i="33" s="1"/>
  <c r="D156" i="30"/>
  <c r="E156" i="30" s="1"/>
  <c r="H129" i="33" l="1"/>
  <c r="G156" i="31"/>
  <c r="F156" i="31" s="1"/>
  <c r="H156" i="30"/>
  <c r="C157" i="30" s="1"/>
  <c r="C130" i="33" l="1"/>
  <c r="D156" i="31"/>
  <c r="E156" i="31" s="1"/>
  <c r="G157" i="30"/>
  <c r="F157" i="30" s="1"/>
  <c r="G130" i="33" l="1"/>
  <c r="F130" i="33" s="1"/>
  <c r="H156" i="31"/>
  <c r="D157" i="30"/>
  <c r="E157" i="30" s="1"/>
  <c r="D130" i="33" l="1"/>
  <c r="E130" i="33" s="1"/>
  <c r="C157" i="31"/>
  <c r="H157" i="30"/>
  <c r="C158" i="30" s="1"/>
  <c r="H130" i="33" l="1"/>
  <c r="G157" i="31"/>
  <c r="F157" i="31" s="1"/>
  <c r="G158" i="30"/>
  <c r="F158" i="30" s="1"/>
  <c r="C131" i="33" l="1"/>
  <c r="D157" i="31"/>
  <c r="E157" i="31" s="1"/>
  <c r="D158" i="30"/>
  <c r="E158" i="30" s="1"/>
  <c r="H157" i="31" l="1"/>
  <c r="C158" i="31" s="1"/>
  <c r="G131" i="33"/>
  <c r="F131" i="33" s="1"/>
  <c r="H158" i="30"/>
  <c r="C159" i="30" s="1"/>
  <c r="D131" i="33" l="1"/>
  <c r="E131" i="33" s="1"/>
  <c r="G158" i="31"/>
  <c r="F158" i="31" s="1"/>
  <c r="G159" i="30"/>
  <c r="F159" i="30" s="1"/>
  <c r="H131" i="33" l="1"/>
  <c r="D158" i="31"/>
  <c r="E158" i="31" s="1"/>
  <c r="D159" i="30"/>
  <c r="E159" i="30" s="1"/>
  <c r="H158" i="31" l="1"/>
  <c r="C159" i="31" s="1"/>
  <c r="C132" i="33"/>
  <c r="H159" i="30"/>
  <c r="G132" i="33" l="1"/>
  <c r="F132" i="33" s="1"/>
  <c r="G159" i="31"/>
  <c r="F159" i="31" s="1"/>
  <c r="C160" i="30"/>
  <c r="D132" i="33" l="1"/>
  <c r="E132" i="33" s="1"/>
  <c r="D159" i="31"/>
  <c r="E159" i="31" s="1"/>
  <c r="G160" i="30"/>
  <c r="F160" i="30" s="1"/>
  <c r="H159" i="31" l="1"/>
  <c r="C160" i="31" s="1"/>
  <c r="H132" i="33"/>
  <c r="D160" i="30"/>
  <c r="E160" i="30" s="1"/>
  <c r="C133" i="33" l="1"/>
  <c r="G160" i="31"/>
  <c r="F160" i="31" s="1"/>
  <c r="H160" i="30"/>
  <c r="G133" i="33" l="1"/>
  <c r="F133" i="33" s="1"/>
  <c r="D160" i="31"/>
  <c r="E160" i="31" s="1"/>
  <c r="C161" i="30"/>
  <c r="D133" i="33" l="1"/>
  <c r="E133" i="33" s="1"/>
  <c r="H160" i="31"/>
  <c r="G161" i="30"/>
  <c r="F161" i="30" s="1"/>
  <c r="H133" i="33" l="1"/>
  <c r="C161" i="31"/>
  <c r="D161" i="30"/>
  <c r="E161" i="30" s="1"/>
  <c r="C134" i="33" l="1"/>
  <c r="G161" i="31"/>
  <c r="F161" i="31" s="1"/>
  <c r="H161" i="30"/>
  <c r="C162" i="30" s="1"/>
  <c r="G134" i="33" l="1"/>
  <c r="F134" i="33" s="1"/>
  <c r="D161" i="31"/>
  <c r="E161" i="31" s="1"/>
  <c r="G162" i="30"/>
  <c r="F162" i="30" s="1"/>
  <c r="H161" i="31" l="1"/>
  <c r="C162" i="31" s="1"/>
  <c r="D134" i="33"/>
  <c r="E134" i="33" s="1"/>
  <c r="D162" i="30"/>
  <c r="E162" i="30" s="1"/>
  <c r="H134" i="33" l="1"/>
  <c r="G162" i="31"/>
  <c r="F162" i="31" s="1"/>
  <c r="H162" i="30"/>
  <c r="C135" i="33" l="1"/>
  <c r="D162" i="31"/>
  <c r="E162" i="31" s="1"/>
  <c r="C163" i="30"/>
  <c r="H162" i="31" l="1"/>
  <c r="C163" i="31" s="1"/>
  <c r="G135" i="33"/>
  <c r="F135" i="33" s="1"/>
  <c r="G163" i="30"/>
  <c r="F163" i="30" s="1"/>
  <c r="D135" i="33" l="1"/>
  <c r="E135" i="33" s="1"/>
  <c r="G163" i="31"/>
  <c r="F163" i="31" s="1"/>
  <c r="D163" i="30"/>
  <c r="E163" i="30" s="1"/>
  <c r="H135" i="33" l="1"/>
  <c r="D163" i="31"/>
  <c r="E163" i="31" s="1"/>
  <c r="H163" i="30"/>
  <c r="H163" i="31" l="1"/>
  <c r="C164" i="31" s="1"/>
  <c r="C136" i="33"/>
  <c r="C164" i="30"/>
  <c r="G136" i="33" l="1"/>
  <c r="F136" i="33" s="1"/>
  <c r="G164" i="31"/>
  <c r="F164" i="31" s="1"/>
  <c r="G164" i="30"/>
  <c r="F164" i="30" s="1"/>
  <c r="D136" i="33" l="1"/>
  <c r="E136" i="33" s="1"/>
  <c r="D164" i="31"/>
  <c r="E164" i="31" s="1"/>
  <c r="D164" i="30"/>
  <c r="E164" i="30" s="1"/>
  <c r="H164" i="31" l="1"/>
  <c r="C165" i="31" s="1"/>
  <c r="H136" i="33"/>
  <c r="H164" i="30"/>
  <c r="C137" i="33" l="1"/>
  <c r="G165" i="31"/>
  <c r="F165" i="31" s="1"/>
  <c r="C165" i="30"/>
  <c r="G137" i="33" l="1"/>
  <c r="F137" i="33" s="1"/>
  <c r="D165" i="31"/>
  <c r="E165" i="31" s="1"/>
  <c r="G165" i="30"/>
  <c r="F165" i="30" s="1"/>
  <c r="H165" i="31" l="1"/>
  <c r="C166" i="31" s="1"/>
  <c r="D137" i="33"/>
  <c r="E137" i="33" s="1"/>
  <c r="D165" i="30"/>
  <c r="E165" i="30" s="1"/>
  <c r="H137" i="33" l="1"/>
  <c r="G166" i="31"/>
  <c r="F166" i="31" s="1"/>
  <c r="H165" i="30"/>
  <c r="C138" i="33" l="1"/>
  <c r="D166" i="31"/>
  <c r="E166" i="31" s="1"/>
  <c r="C166" i="30"/>
  <c r="H166" i="31" l="1"/>
  <c r="C167" i="31" s="1"/>
  <c r="G138" i="33"/>
  <c r="F138" i="33" s="1"/>
  <c r="G166" i="30"/>
  <c r="F166" i="30" s="1"/>
  <c r="D138" i="33" l="1"/>
  <c r="E138" i="33" s="1"/>
  <c r="G167" i="31"/>
  <c r="F167" i="31" s="1"/>
  <c r="D166" i="30"/>
  <c r="E166" i="30" s="1"/>
  <c r="H138" i="33" l="1"/>
  <c r="C139" i="33" s="1"/>
  <c r="D167" i="31"/>
  <c r="E167" i="31" s="1"/>
  <c r="H166" i="30"/>
  <c r="G139" i="33" l="1"/>
  <c r="F139" i="33" s="1"/>
  <c r="H167" i="31"/>
  <c r="C167" i="30"/>
  <c r="D139" i="33" l="1"/>
  <c r="E139" i="33" s="1"/>
  <c r="C168" i="31"/>
  <c r="G167" i="30"/>
  <c r="F167" i="30" s="1"/>
  <c r="H139" i="33" l="1"/>
  <c r="C140" i="33" s="1"/>
  <c r="G168" i="31"/>
  <c r="F168" i="31" s="1"/>
  <c r="D167" i="30"/>
  <c r="E167" i="30" s="1"/>
  <c r="G140" i="33" l="1"/>
  <c r="F140" i="33" s="1"/>
  <c r="D168" i="31"/>
  <c r="E168" i="31" s="1"/>
  <c r="H167" i="30"/>
  <c r="H168" i="31" l="1"/>
  <c r="C169" i="31" s="1"/>
  <c r="D140" i="33"/>
  <c r="E140" i="33" s="1"/>
  <c r="C168" i="30"/>
  <c r="H140" i="33" l="1"/>
  <c r="G169" i="31"/>
  <c r="F169" i="31" s="1"/>
  <c r="G168" i="30"/>
  <c r="F168" i="30" s="1"/>
  <c r="C141" i="33" l="1"/>
  <c r="D169" i="31"/>
  <c r="E169" i="31" s="1"/>
  <c r="D168" i="30"/>
  <c r="E168" i="30" s="1"/>
  <c r="H169" i="31" l="1"/>
  <c r="C170" i="31" s="1"/>
  <c r="H168" i="30"/>
  <c r="C169" i="30" s="1"/>
  <c r="G141" i="33"/>
  <c r="F141" i="33" s="1"/>
  <c r="D141" i="33" l="1"/>
  <c r="E141" i="33" s="1"/>
  <c r="G170" i="31"/>
  <c r="F170" i="31" s="1"/>
  <c r="G169" i="30"/>
  <c r="F169" i="30" s="1"/>
  <c r="H141" i="33" l="1"/>
  <c r="C142" i="33" s="1"/>
  <c r="D170" i="31"/>
  <c r="E170" i="31" s="1"/>
  <c r="D169" i="30"/>
  <c r="E169" i="30" s="1"/>
  <c r="H170" i="31" l="1"/>
  <c r="C171" i="31" s="1"/>
  <c r="G142" i="33"/>
  <c r="F142" i="33" s="1"/>
  <c r="H169" i="30"/>
  <c r="D142" i="33" l="1"/>
  <c r="E142" i="33" s="1"/>
  <c r="G171" i="31"/>
  <c r="F171" i="31" s="1"/>
  <c r="C170" i="30"/>
  <c r="H142" i="33" l="1"/>
  <c r="D171" i="31"/>
  <c r="E171" i="31" s="1"/>
  <c r="G170" i="30"/>
  <c r="F170" i="30" s="1"/>
  <c r="H171" i="31" l="1"/>
  <c r="C172" i="31" s="1"/>
  <c r="C143" i="33"/>
  <c r="D170" i="30"/>
  <c r="E170" i="30" s="1"/>
  <c r="G143" i="33" l="1"/>
  <c r="F143" i="33" s="1"/>
  <c r="G172" i="31"/>
  <c r="F172" i="31" s="1"/>
  <c r="H170" i="30"/>
  <c r="D143" i="33" l="1"/>
  <c r="E143" i="33" s="1"/>
  <c r="D172" i="31"/>
  <c r="E172" i="31" s="1"/>
  <c r="C171" i="30"/>
  <c r="H172" i="31" l="1"/>
  <c r="C173" i="31" s="1"/>
  <c r="H143" i="33"/>
  <c r="G171" i="30"/>
  <c r="F171" i="30" s="1"/>
  <c r="C144" i="33" l="1"/>
  <c r="G173" i="31"/>
  <c r="F173" i="31" s="1"/>
  <c r="D171" i="30"/>
  <c r="E171" i="30" s="1"/>
  <c r="G144" i="33" l="1"/>
  <c r="F144" i="33" s="1"/>
  <c r="D173" i="31"/>
  <c r="E173" i="31" s="1"/>
  <c r="H171" i="30"/>
  <c r="H173" i="31" l="1"/>
  <c r="C174" i="31" s="1"/>
  <c r="D144" i="33"/>
  <c r="E144" i="33" s="1"/>
  <c r="C172" i="30"/>
  <c r="H144" i="33" l="1"/>
  <c r="G174" i="31"/>
  <c r="F174" i="31" s="1"/>
  <c r="G172" i="30"/>
  <c r="F172" i="30" s="1"/>
  <c r="C145" i="33" l="1"/>
  <c r="D174" i="31"/>
  <c r="E174" i="31" s="1"/>
  <c r="D172" i="30"/>
  <c r="E172" i="30" s="1"/>
  <c r="H174" i="31" l="1"/>
  <c r="C175" i="31" s="1"/>
  <c r="G145" i="33"/>
  <c r="F145" i="33" s="1"/>
  <c r="H172" i="30"/>
  <c r="D145" i="33" l="1"/>
  <c r="E145" i="33" s="1"/>
  <c r="G175" i="31"/>
  <c r="F175" i="31" s="1"/>
  <c r="C173" i="30"/>
  <c r="H145" i="33" l="1"/>
  <c r="C146" i="33" s="1"/>
  <c r="D175" i="31"/>
  <c r="E175" i="31" s="1"/>
  <c r="G173" i="30"/>
  <c r="F173" i="30" s="1"/>
  <c r="H175" i="31" l="1"/>
  <c r="C176" i="31" s="1"/>
  <c r="G146" i="33"/>
  <c r="F146" i="33" s="1"/>
  <c r="D173" i="30"/>
  <c r="E173" i="30" s="1"/>
  <c r="D146" i="33" l="1"/>
  <c r="E146" i="33" s="1"/>
  <c r="G176" i="31"/>
  <c r="F176" i="31" s="1"/>
  <c r="H173" i="30"/>
  <c r="C174" i="30" s="1"/>
  <c r="H146" i="33" l="1"/>
  <c r="D176" i="31"/>
  <c r="E176" i="31" s="1"/>
  <c r="G174" i="30"/>
  <c r="F174" i="30" s="1"/>
  <c r="H176" i="31" l="1"/>
  <c r="C177" i="31" s="1"/>
  <c r="C147" i="33"/>
  <c r="D174" i="30"/>
  <c r="E174" i="30" s="1"/>
  <c r="H174" i="30" l="1"/>
  <c r="G147" i="33"/>
  <c r="F147" i="33" s="1"/>
  <c r="G177" i="31"/>
  <c r="F177" i="31" s="1"/>
  <c r="C175" i="30"/>
  <c r="D147" i="33" l="1"/>
  <c r="E147" i="33" s="1"/>
  <c r="D177" i="31"/>
  <c r="E177" i="31" s="1"/>
  <c r="G175" i="30"/>
  <c r="F175" i="30" s="1"/>
  <c r="H177" i="31" l="1"/>
  <c r="C178" i="31" s="1"/>
  <c r="H147" i="33"/>
  <c r="C148" i="33" s="1"/>
  <c r="D175" i="30"/>
  <c r="E175" i="30" s="1"/>
  <c r="G148" i="33" l="1"/>
  <c r="F148" i="33" s="1"/>
  <c r="G178" i="31"/>
  <c r="F178" i="31" s="1"/>
  <c r="H175" i="30"/>
  <c r="C176" i="30" s="1"/>
  <c r="D148" i="33" l="1"/>
  <c r="E148" i="33" s="1"/>
  <c r="D178" i="31"/>
  <c r="E178" i="31" s="1"/>
  <c r="G176" i="30"/>
  <c r="F176" i="30" s="1"/>
  <c r="H178" i="31" l="1"/>
  <c r="C179" i="31" s="1"/>
  <c r="H148" i="33"/>
  <c r="D176" i="30"/>
  <c r="E176" i="30" s="1"/>
  <c r="C149" i="33" l="1"/>
  <c r="G179" i="31"/>
  <c r="F179" i="31" s="1"/>
  <c r="H176" i="30"/>
  <c r="G149" i="33" l="1"/>
  <c r="F149" i="33" s="1"/>
  <c r="D179" i="31"/>
  <c r="E179" i="31" s="1"/>
  <c r="C177" i="30"/>
  <c r="H179" i="31" l="1"/>
  <c r="C180" i="31" s="1"/>
  <c r="D149" i="33"/>
  <c r="E149" i="33" s="1"/>
  <c r="G177" i="30"/>
  <c r="F177" i="30" s="1"/>
  <c r="H149" i="33" l="1"/>
  <c r="C150" i="33" s="1"/>
  <c r="G180" i="31"/>
  <c r="F180" i="31" s="1"/>
  <c r="D177" i="30"/>
  <c r="E177" i="30" s="1"/>
  <c r="G150" i="33" l="1"/>
  <c r="F150" i="33" s="1"/>
  <c r="D180" i="31"/>
  <c r="E180" i="31" s="1"/>
  <c r="H177" i="30"/>
  <c r="C178" i="30" s="1"/>
  <c r="H180" i="31" l="1"/>
  <c r="C181" i="31" s="1"/>
  <c r="D150" i="33"/>
  <c r="E150" i="33" s="1"/>
  <c r="G178" i="30"/>
  <c r="F178" i="30" s="1"/>
  <c r="H150" i="33" l="1"/>
  <c r="G181" i="31"/>
  <c r="F181" i="31" s="1"/>
  <c r="D178" i="30"/>
  <c r="E178" i="30" s="1"/>
  <c r="H178" i="30" l="1"/>
  <c r="C179" i="30" s="1"/>
  <c r="C151" i="33"/>
  <c r="D181" i="31"/>
  <c r="E181" i="31" s="1"/>
  <c r="H181" i="31" l="1"/>
  <c r="C182" i="31" s="1"/>
  <c r="G151" i="33"/>
  <c r="F151" i="33" s="1"/>
  <c r="G179" i="30"/>
  <c r="F179" i="30" s="1"/>
  <c r="D151" i="33" l="1"/>
  <c r="E151" i="33" s="1"/>
  <c r="G182" i="31"/>
  <c r="F182" i="31" s="1"/>
  <c r="D179" i="30"/>
  <c r="E179" i="30" s="1"/>
  <c r="H179" i="30" l="1"/>
  <c r="C180" i="30" s="1"/>
  <c r="H151" i="33"/>
  <c r="D182" i="31"/>
  <c r="E182" i="31" s="1"/>
  <c r="H182" i="31" l="1"/>
  <c r="C183" i="31" s="1"/>
  <c r="C152" i="33"/>
  <c r="G180" i="30"/>
  <c r="F180" i="30" s="1"/>
  <c r="G152" i="33" l="1"/>
  <c r="F152" i="33" s="1"/>
  <c r="G183" i="31"/>
  <c r="F183" i="31" s="1"/>
  <c r="D180" i="30"/>
  <c r="E180" i="30" s="1"/>
  <c r="D152" i="33" l="1"/>
  <c r="E152" i="33" s="1"/>
  <c r="D183" i="31"/>
  <c r="E183" i="31" s="1"/>
  <c r="H180" i="30"/>
  <c r="H183" i="31" l="1"/>
  <c r="C184" i="31" s="1"/>
  <c r="H152" i="33"/>
  <c r="C181" i="30"/>
  <c r="C153" i="33" l="1"/>
  <c r="G184" i="31"/>
  <c r="F184" i="31" s="1"/>
  <c r="G181" i="30"/>
  <c r="F181" i="30" s="1"/>
  <c r="G153" i="33" l="1"/>
  <c r="F153" i="33" s="1"/>
  <c r="D184" i="31"/>
  <c r="E184" i="31" s="1"/>
  <c r="D181" i="30"/>
  <c r="E181" i="30" s="1"/>
  <c r="H184" i="31" l="1"/>
  <c r="C185" i="31" s="1"/>
  <c r="H181" i="30"/>
  <c r="C182" i="30" s="1"/>
  <c r="D153" i="33"/>
  <c r="E153" i="33" s="1"/>
  <c r="H153" i="33" l="1"/>
  <c r="G185" i="31"/>
  <c r="F185" i="31" s="1"/>
  <c r="G182" i="30"/>
  <c r="F182" i="30" s="1"/>
  <c r="C154" i="33" l="1"/>
  <c r="D185" i="31"/>
  <c r="E185" i="31" s="1"/>
  <c r="D182" i="30"/>
  <c r="E182" i="30" s="1"/>
  <c r="H185" i="31" l="1"/>
  <c r="C186" i="31" s="1"/>
  <c r="G154" i="33"/>
  <c r="F154" i="33" s="1"/>
  <c r="H182" i="30"/>
  <c r="D154" i="33" l="1"/>
  <c r="E154" i="33" s="1"/>
  <c r="G186" i="31"/>
  <c r="F186" i="31" s="1"/>
  <c r="C183" i="30"/>
  <c r="H154" i="33" l="1"/>
  <c r="D186" i="31"/>
  <c r="E186" i="31" s="1"/>
  <c r="G183" i="30"/>
  <c r="F183" i="30" s="1"/>
  <c r="H186" i="31" l="1"/>
  <c r="C187" i="31" s="1"/>
  <c r="C155" i="33"/>
  <c r="D183" i="30"/>
  <c r="E183" i="30" s="1"/>
  <c r="G155" i="33" l="1"/>
  <c r="F155" i="33" s="1"/>
  <c r="G187" i="31"/>
  <c r="F187" i="31" s="1"/>
  <c r="H183" i="30"/>
  <c r="D155" i="33" l="1"/>
  <c r="E155" i="33" s="1"/>
  <c r="D187" i="31"/>
  <c r="E187" i="31" s="1"/>
  <c r="C184" i="30"/>
  <c r="H187" i="31" l="1"/>
  <c r="C188" i="31" s="1"/>
  <c r="H155" i="33"/>
  <c r="G184" i="30"/>
  <c r="F184" i="30" s="1"/>
  <c r="C156" i="33" l="1"/>
  <c r="G188" i="31"/>
  <c r="F188" i="31" s="1"/>
  <c r="D184" i="30"/>
  <c r="E184" i="30" s="1"/>
  <c r="G156" i="33" l="1"/>
  <c r="F156" i="33" s="1"/>
  <c r="D188" i="31"/>
  <c r="E188" i="31" s="1"/>
  <c r="H184" i="30"/>
  <c r="H188" i="31" l="1"/>
  <c r="C189" i="31" s="1"/>
  <c r="D156" i="33"/>
  <c r="E156" i="33" s="1"/>
  <c r="C185" i="30"/>
  <c r="H156" i="33" l="1"/>
  <c r="G189" i="31"/>
  <c r="F189" i="31" s="1"/>
  <c r="G185" i="30"/>
  <c r="F185" i="30" s="1"/>
  <c r="C157" i="33" l="1"/>
  <c r="D189" i="31"/>
  <c r="E189" i="31" s="1"/>
  <c r="D185" i="30"/>
  <c r="E185" i="30" s="1"/>
  <c r="H189" i="31" l="1"/>
  <c r="C190" i="31" s="1"/>
  <c r="H185" i="30"/>
  <c r="C186" i="30" s="1"/>
  <c r="G157" i="33"/>
  <c r="F157" i="33" s="1"/>
  <c r="D157" i="33" l="1"/>
  <c r="E157" i="33" s="1"/>
  <c r="G190" i="31"/>
  <c r="F190" i="31" s="1"/>
  <c r="G186" i="30"/>
  <c r="F186" i="30" s="1"/>
  <c r="H157" i="33" l="1"/>
  <c r="D190" i="31"/>
  <c r="E190" i="31" s="1"/>
  <c r="D186" i="30"/>
  <c r="E186" i="30" s="1"/>
  <c r="H190" i="31" l="1"/>
  <c r="C191" i="31" s="1"/>
  <c r="C158" i="33"/>
  <c r="H186" i="30"/>
  <c r="G158" i="33" l="1"/>
  <c r="F158" i="33" s="1"/>
  <c r="G191" i="31"/>
  <c r="F191" i="31" s="1"/>
  <c r="C187" i="30"/>
  <c r="D158" i="33" l="1"/>
  <c r="E158" i="33" s="1"/>
  <c r="D191" i="31"/>
  <c r="E191" i="31" s="1"/>
  <c r="G187" i="30"/>
  <c r="F187" i="30" s="1"/>
  <c r="H158" i="33" l="1"/>
  <c r="H191" i="31"/>
  <c r="D187" i="30"/>
  <c r="E187" i="30" s="1"/>
  <c r="H187" i="30" l="1"/>
  <c r="C188" i="30" s="1"/>
  <c r="C159" i="33"/>
  <c r="C192" i="31"/>
  <c r="G159" i="33" l="1"/>
  <c r="F159" i="33" s="1"/>
  <c r="G192" i="31"/>
  <c r="F192" i="31" s="1"/>
  <c r="G188" i="30"/>
  <c r="F188" i="30" s="1"/>
  <c r="D159" i="33" l="1"/>
  <c r="E159" i="33" s="1"/>
  <c r="D192" i="31"/>
  <c r="E192" i="31" s="1"/>
  <c r="D188" i="30"/>
  <c r="E188" i="30" s="1"/>
  <c r="H192" i="31" l="1"/>
  <c r="C193" i="31" s="1"/>
  <c r="H159" i="33"/>
  <c r="H188" i="30"/>
  <c r="C160" i="33" l="1"/>
  <c r="G193" i="31"/>
  <c r="F193" i="31" s="1"/>
  <c r="C189" i="30"/>
  <c r="G160" i="33" l="1"/>
  <c r="F160" i="33" s="1"/>
  <c r="D193" i="31"/>
  <c r="E193" i="31" s="1"/>
  <c r="G189" i="30"/>
  <c r="F189" i="30" s="1"/>
  <c r="H193" i="31" l="1"/>
  <c r="C194" i="31" s="1"/>
  <c r="D160" i="33"/>
  <c r="E160" i="33" s="1"/>
  <c r="D189" i="30"/>
  <c r="E189" i="30" s="1"/>
  <c r="H160" i="33" l="1"/>
  <c r="G194" i="31"/>
  <c r="F194" i="31" s="1"/>
  <c r="H189" i="30"/>
  <c r="C161" i="33" l="1"/>
  <c r="D194" i="31"/>
  <c r="E194" i="31" s="1"/>
  <c r="C190" i="30"/>
  <c r="H194" i="31" l="1"/>
  <c r="C195" i="31" s="1"/>
  <c r="G161" i="33"/>
  <c r="F161" i="33" s="1"/>
  <c r="G190" i="30"/>
  <c r="F190" i="30" s="1"/>
  <c r="D161" i="33" l="1"/>
  <c r="E161" i="33" s="1"/>
  <c r="G195" i="31"/>
  <c r="F195" i="31" s="1"/>
  <c r="D190" i="30"/>
  <c r="E190" i="30" s="1"/>
  <c r="H161" i="33" l="1"/>
  <c r="D195" i="31"/>
  <c r="E195" i="31" s="1"/>
  <c r="H190" i="30"/>
  <c r="H195" i="31" l="1"/>
  <c r="C196" i="31" s="1"/>
  <c r="C162" i="33"/>
  <c r="C191" i="30"/>
  <c r="G162" i="33" l="1"/>
  <c r="F162" i="33" s="1"/>
  <c r="G196" i="31"/>
  <c r="F196" i="31" s="1"/>
  <c r="G191" i="30"/>
  <c r="F191" i="30" s="1"/>
  <c r="D162" i="33" l="1"/>
  <c r="E162" i="33" s="1"/>
  <c r="D196" i="31"/>
  <c r="E196" i="31" s="1"/>
  <c r="D191" i="30"/>
  <c r="E191" i="30" s="1"/>
  <c r="H162" i="33" l="1"/>
  <c r="H196" i="31"/>
  <c r="H191" i="30"/>
  <c r="C163" i="33" l="1"/>
  <c r="C197" i="31"/>
  <c r="C192" i="30"/>
  <c r="G163" i="33" l="1"/>
  <c r="F163" i="33" s="1"/>
  <c r="G197" i="31"/>
  <c r="F197" i="31" s="1"/>
  <c r="G192" i="30"/>
  <c r="F192" i="30" s="1"/>
  <c r="D163" i="33" l="1"/>
  <c r="E163" i="33" s="1"/>
  <c r="D197" i="31"/>
  <c r="E197" i="31" s="1"/>
  <c r="D192" i="30"/>
  <c r="E192" i="30" s="1"/>
  <c r="H197" i="31" l="1"/>
  <c r="C198" i="31" s="1"/>
  <c r="H163" i="33"/>
  <c r="H192" i="30"/>
  <c r="C164" i="33" l="1"/>
  <c r="G198" i="31"/>
  <c r="F198" i="31" s="1"/>
  <c r="C193" i="30"/>
  <c r="G164" i="33" l="1"/>
  <c r="F164" i="33" s="1"/>
  <c r="D198" i="31"/>
  <c r="E198" i="31" s="1"/>
  <c r="G193" i="30"/>
  <c r="F193" i="30" s="1"/>
  <c r="D164" i="33" l="1"/>
  <c r="E164" i="33" s="1"/>
  <c r="H198" i="31"/>
  <c r="D193" i="30"/>
  <c r="E193" i="30" s="1"/>
  <c r="H164" i="33" l="1"/>
  <c r="C199" i="31"/>
  <c r="H193" i="30"/>
  <c r="C165" i="33" l="1"/>
  <c r="G199" i="31"/>
  <c r="F199" i="31" s="1"/>
  <c r="C194" i="30"/>
  <c r="G165" i="33" l="1"/>
  <c r="F165" i="33" s="1"/>
  <c r="D199" i="31"/>
  <c r="E199" i="31" s="1"/>
  <c r="G194" i="30"/>
  <c r="F194" i="30" s="1"/>
  <c r="D165" i="33" l="1"/>
  <c r="E165" i="33" s="1"/>
  <c r="H199" i="31"/>
  <c r="D194" i="30"/>
  <c r="E194" i="30" s="1"/>
  <c r="H194" i="30" l="1"/>
  <c r="C195" i="30" s="1"/>
  <c r="H165" i="33"/>
  <c r="C166" i="33" s="1"/>
  <c r="C200" i="31"/>
  <c r="G166" i="33" l="1"/>
  <c r="F166" i="33" s="1"/>
  <c r="G200" i="31"/>
  <c r="F200" i="31" s="1"/>
  <c r="G195" i="30"/>
  <c r="F195" i="30" s="1"/>
  <c r="D166" i="33" l="1"/>
  <c r="E166" i="33" s="1"/>
  <c r="D200" i="31"/>
  <c r="E200" i="31" s="1"/>
  <c r="D195" i="30"/>
  <c r="E195" i="30" s="1"/>
  <c r="H166" i="33" l="1"/>
  <c r="H200" i="31"/>
  <c r="H195" i="30"/>
  <c r="C167" i="33" l="1"/>
  <c r="C201" i="31"/>
  <c r="C196" i="30"/>
  <c r="G167" i="33" l="1"/>
  <c r="F167" i="33" s="1"/>
  <c r="G201" i="31"/>
  <c r="F201" i="31" s="1"/>
  <c r="G196" i="30"/>
  <c r="F196" i="30" s="1"/>
  <c r="D167" i="33" l="1"/>
  <c r="E167" i="33" s="1"/>
  <c r="D201" i="31"/>
  <c r="E201" i="31" s="1"/>
  <c r="D196" i="30"/>
  <c r="E196" i="30" s="1"/>
  <c r="H201" i="31" l="1"/>
  <c r="C202" i="31" s="1"/>
  <c r="H167" i="33"/>
  <c r="H196" i="30"/>
  <c r="C168" i="33" l="1"/>
  <c r="G202" i="31"/>
  <c r="F202" i="31" s="1"/>
  <c r="C197" i="30"/>
  <c r="G168" i="33" l="1"/>
  <c r="F168" i="33" s="1"/>
  <c r="D202" i="31"/>
  <c r="E202" i="31" s="1"/>
  <c r="G197" i="30"/>
  <c r="F197" i="30" s="1"/>
  <c r="H202" i="31" l="1"/>
  <c r="C203" i="31" s="1"/>
  <c r="D168" i="33"/>
  <c r="E168" i="33" s="1"/>
  <c r="D197" i="30"/>
  <c r="E197" i="30" s="1"/>
  <c r="H168" i="33" l="1"/>
  <c r="G203" i="31"/>
  <c r="F203" i="31" s="1"/>
  <c r="H197" i="30"/>
  <c r="C169" i="33" l="1"/>
  <c r="D203" i="31"/>
  <c r="E203" i="31" s="1"/>
  <c r="C198" i="30"/>
  <c r="H203" i="31" l="1"/>
  <c r="C204" i="31" s="1"/>
  <c r="G169" i="33"/>
  <c r="F169" i="33" s="1"/>
  <c r="G198" i="30"/>
  <c r="F198" i="30" s="1"/>
  <c r="D169" i="33" l="1"/>
  <c r="E169" i="33" s="1"/>
  <c r="G204" i="31"/>
  <c r="F204" i="31" s="1"/>
  <c r="D198" i="30"/>
  <c r="E198" i="30" s="1"/>
  <c r="H169" i="33" l="1"/>
  <c r="D204" i="31"/>
  <c r="E204" i="31" s="1"/>
  <c r="H198" i="30"/>
  <c r="C199" i="30" s="1"/>
  <c r="H204" i="31" l="1"/>
  <c r="C205" i="31" s="1"/>
  <c r="C170" i="33"/>
  <c r="G199" i="30"/>
  <c r="F199" i="30" s="1"/>
  <c r="G170" i="33" l="1"/>
  <c r="F170" i="33" s="1"/>
  <c r="G205" i="31"/>
  <c r="F205" i="31" s="1"/>
  <c r="D199" i="30"/>
  <c r="E199" i="30" s="1"/>
  <c r="D170" i="33" l="1"/>
  <c r="E170" i="33" s="1"/>
  <c r="D205" i="31"/>
  <c r="E205" i="31" s="1"/>
  <c r="H199" i="30"/>
  <c r="H205" i="31" l="1"/>
  <c r="C206" i="31" s="1"/>
  <c r="H170" i="33"/>
  <c r="C200" i="30"/>
  <c r="C171" i="33" l="1"/>
  <c r="G206" i="31"/>
  <c r="F206" i="31" s="1"/>
  <c r="G200" i="30"/>
  <c r="F200" i="30" s="1"/>
  <c r="G171" i="33" l="1"/>
  <c r="F171" i="33" s="1"/>
  <c r="D206" i="31"/>
  <c r="E206" i="31" s="1"/>
  <c r="D200" i="30"/>
  <c r="E200" i="30" s="1"/>
  <c r="H206" i="31" l="1"/>
  <c r="C207" i="31" s="1"/>
  <c r="D171" i="33"/>
  <c r="E171" i="33" s="1"/>
  <c r="H200" i="30"/>
  <c r="H171" i="33" l="1"/>
  <c r="G207" i="31"/>
  <c r="F207" i="31" s="1"/>
  <c r="C201" i="30"/>
  <c r="C172" i="33" l="1"/>
  <c r="D207" i="31"/>
  <c r="E207" i="31" s="1"/>
  <c r="G201" i="30"/>
  <c r="F201" i="30" s="1"/>
  <c r="G172" i="33" l="1"/>
  <c r="F172" i="33" s="1"/>
  <c r="H207" i="31"/>
  <c r="D201" i="30"/>
  <c r="E201" i="30" s="1"/>
  <c r="H201" i="30" l="1"/>
  <c r="C202" i="30" s="1"/>
  <c r="D172" i="33"/>
  <c r="E172" i="33" s="1"/>
  <c r="C208" i="31"/>
  <c r="H172" i="33" l="1"/>
  <c r="G208" i="31"/>
  <c r="F208" i="31" s="1"/>
  <c r="G202" i="30"/>
  <c r="F202" i="30" s="1"/>
  <c r="C173" i="33" l="1"/>
  <c r="D208" i="31"/>
  <c r="E208" i="31" s="1"/>
  <c r="D202" i="30"/>
  <c r="E202" i="30" s="1"/>
  <c r="H208" i="31" l="1"/>
  <c r="C209" i="31" s="1"/>
  <c r="G173" i="33"/>
  <c r="F173" i="33" s="1"/>
  <c r="H202" i="30"/>
  <c r="D173" i="33" l="1"/>
  <c r="E173" i="33" s="1"/>
  <c r="G209" i="31"/>
  <c r="F209" i="31" s="1"/>
  <c r="C203" i="30"/>
  <c r="H173" i="33" l="1"/>
  <c r="C174" i="33" s="1"/>
  <c r="D209" i="31"/>
  <c r="E209" i="31" s="1"/>
  <c r="G203" i="30"/>
  <c r="F203" i="30" s="1"/>
  <c r="H209" i="31" l="1"/>
  <c r="C210" i="31" s="1"/>
  <c r="G174" i="33"/>
  <c r="F174" i="33" s="1"/>
  <c r="D203" i="30"/>
  <c r="E203" i="30" s="1"/>
  <c r="D174" i="33" l="1"/>
  <c r="E174" i="33" s="1"/>
  <c r="G210" i="31"/>
  <c r="F210" i="31" s="1"/>
  <c r="H203" i="30"/>
  <c r="H174" i="33" l="1"/>
  <c r="D210" i="31"/>
  <c r="E210" i="31" s="1"/>
  <c r="C204" i="30"/>
  <c r="C175" i="33" l="1"/>
  <c r="H210" i="31"/>
  <c r="G204" i="30"/>
  <c r="F204" i="30" s="1"/>
  <c r="G175" i="33" l="1"/>
  <c r="F175" i="33" s="1"/>
  <c r="C211" i="31"/>
  <c r="D204" i="30"/>
  <c r="E204" i="30" s="1"/>
  <c r="H204" i="30" l="1"/>
  <c r="D175" i="33"/>
  <c r="E175" i="33" s="1"/>
  <c r="G211" i="31"/>
  <c r="F211" i="31" s="1"/>
  <c r="C205" i="30"/>
  <c r="H175" i="33" l="1"/>
  <c r="D211" i="31"/>
  <c r="E211" i="31" s="1"/>
  <c r="G205" i="30"/>
  <c r="F205" i="30" s="1"/>
  <c r="C176" i="33" l="1"/>
  <c r="H211" i="31"/>
  <c r="D205" i="30"/>
  <c r="E205" i="30" s="1"/>
  <c r="H205" i="30" l="1"/>
  <c r="C206" i="30" s="1"/>
  <c r="G176" i="33"/>
  <c r="F176" i="33" s="1"/>
  <c r="C212" i="31"/>
  <c r="D176" i="33" l="1"/>
  <c r="E176" i="33" s="1"/>
  <c r="G212" i="31"/>
  <c r="F212" i="31" s="1"/>
  <c r="G206" i="30"/>
  <c r="F206" i="30" s="1"/>
  <c r="H176" i="33" l="1"/>
  <c r="D212" i="31"/>
  <c r="E212" i="31" s="1"/>
  <c r="D206" i="30"/>
  <c r="E206" i="30" s="1"/>
  <c r="H212" i="31" l="1"/>
  <c r="C213" i="31" s="1"/>
  <c r="C177" i="33"/>
  <c r="H206" i="30"/>
  <c r="G177" i="33" l="1"/>
  <c r="F177" i="33" s="1"/>
  <c r="G213" i="31"/>
  <c r="F213" i="31" s="1"/>
  <c r="C207" i="30"/>
  <c r="D177" i="33" l="1"/>
  <c r="E177" i="33" s="1"/>
  <c r="D213" i="31"/>
  <c r="E213" i="31" s="1"/>
  <c r="G207" i="30"/>
  <c r="F207" i="30" s="1"/>
  <c r="H213" i="31" l="1"/>
  <c r="C214" i="31" s="1"/>
  <c r="H177" i="33"/>
  <c r="D207" i="30"/>
  <c r="E207" i="30" s="1"/>
  <c r="C178" i="33" l="1"/>
  <c r="G214" i="31"/>
  <c r="F214" i="31" s="1"/>
  <c r="H207" i="30"/>
  <c r="G178" i="33" l="1"/>
  <c r="F178" i="33" s="1"/>
  <c r="D214" i="31"/>
  <c r="E214" i="31" s="1"/>
  <c r="C208" i="30"/>
  <c r="H214" i="31" l="1"/>
  <c r="C215" i="31" s="1"/>
  <c r="D178" i="33"/>
  <c r="E178" i="33" s="1"/>
  <c r="G208" i="30"/>
  <c r="F208" i="30" s="1"/>
  <c r="H178" i="33" l="1"/>
  <c r="G215" i="31"/>
  <c r="F215" i="31" s="1"/>
  <c r="D208" i="30"/>
  <c r="E208" i="30" s="1"/>
  <c r="C179" i="33" l="1"/>
  <c r="D215" i="31"/>
  <c r="E215" i="31" s="1"/>
  <c r="H208" i="30"/>
  <c r="H215" i="31" l="1"/>
  <c r="C216" i="31" s="1"/>
  <c r="G179" i="33"/>
  <c r="F179" i="33" s="1"/>
  <c r="C209" i="30"/>
  <c r="D179" i="33" l="1"/>
  <c r="E179" i="33" s="1"/>
  <c r="G216" i="31"/>
  <c r="F216" i="31" s="1"/>
  <c r="G209" i="30"/>
  <c r="F209" i="30" s="1"/>
  <c r="H179" i="33" l="1"/>
  <c r="D216" i="31"/>
  <c r="E216" i="31" s="1"/>
  <c r="D209" i="30"/>
  <c r="E209" i="30" s="1"/>
  <c r="H216" i="31" l="1"/>
  <c r="C217" i="31" s="1"/>
  <c r="C180" i="33"/>
  <c r="H209" i="30"/>
  <c r="G180" i="33" l="1"/>
  <c r="F180" i="33" s="1"/>
  <c r="G217" i="31"/>
  <c r="F217" i="31" s="1"/>
  <c r="C210" i="30"/>
  <c r="D180" i="33" l="1"/>
  <c r="E180" i="33" s="1"/>
  <c r="D217" i="31"/>
  <c r="E217" i="31" s="1"/>
  <c r="G210" i="30"/>
  <c r="F210" i="30" s="1"/>
  <c r="H217" i="31" l="1"/>
  <c r="C218" i="31" s="1"/>
  <c r="H180" i="33"/>
  <c r="D210" i="30"/>
  <c r="E210" i="30" s="1"/>
  <c r="C181" i="33" l="1"/>
  <c r="G218" i="31"/>
  <c r="F218" i="31" s="1"/>
  <c r="H210" i="30"/>
  <c r="G181" i="33" l="1"/>
  <c r="F181" i="33" s="1"/>
  <c r="D218" i="31"/>
  <c r="E218" i="31" s="1"/>
  <c r="C211" i="30"/>
  <c r="H218" i="31" l="1"/>
  <c r="C219" i="31" s="1"/>
  <c r="D181" i="33"/>
  <c r="E181" i="33" s="1"/>
  <c r="G211" i="30"/>
  <c r="F211" i="30" s="1"/>
  <c r="H181" i="33" l="1"/>
  <c r="G219" i="31"/>
  <c r="F219" i="31" s="1"/>
  <c r="D211" i="30"/>
  <c r="E211" i="30" s="1"/>
  <c r="C182" i="33" l="1"/>
  <c r="D219" i="31"/>
  <c r="E219" i="31" s="1"/>
  <c r="H211" i="30"/>
  <c r="H219" i="31" l="1"/>
  <c r="C220" i="31" s="1"/>
  <c r="G182" i="33"/>
  <c r="F182" i="33" s="1"/>
  <c r="C212" i="30"/>
  <c r="D182" i="33" l="1"/>
  <c r="E182" i="33" s="1"/>
  <c r="G220" i="31"/>
  <c r="F220" i="31" s="1"/>
  <c r="G212" i="30"/>
  <c r="F212" i="30" s="1"/>
  <c r="H182" i="33" l="1"/>
  <c r="D220" i="31"/>
  <c r="E220" i="31" s="1"/>
  <c r="D212" i="30"/>
  <c r="E212" i="30" s="1"/>
  <c r="H220" i="31" l="1"/>
  <c r="C221" i="31" s="1"/>
  <c r="C183" i="33"/>
  <c r="H212" i="30"/>
  <c r="G183" i="33" l="1"/>
  <c r="F183" i="33" s="1"/>
  <c r="G221" i="31"/>
  <c r="F221" i="31" s="1"/>
  <c r="C213" i="30"/>
  <c r="C48" i="12"/>
  <c r="D183" i="33" l="1"/>
  <c r="E183" i="33" s="1"/>
  <c r="D221" i="31"/>
  <c r="E221" i="31" s="1"/>
  <c r="G213" i="30"/>
  <c r="F213" i="30" s="1"/>
  <c r="C49" i="12"/>
  <c r="H221" i="31" l="1"/>
  <c r="C222" i="31" s="1"/>
  <c r="H183" i="33"/>
  <c r="D213" i="30"/>
  <c r="E213" i="30" s="1"/>
  <c r="C50" i="12"/>
  <c r="C184" i="33" l="1"/>
  <c r="G222" i="31"/>
  <c r="F222" i="31" s="1"/>
  <c r="H213" i="30"/>
  <c r="C51" i="12"/>
  <c r="G184" i="33" l="1"/>
  <c r="F184" i="33" s="1"/>
  <c r="D222" i="31"/>
  <c r="E222" i="31" s="1"/>
  <c r="C214" i="30"/>
  <c r="C52" i="12"/>
  <c r="H222" i="31" l="1"/>
  <c r="C223" i="31" s="1"/>
  <c r="D184" i="33"/>
  <c r="E184" i="33" s="1"/>
  <c r="G214" i="30"/>
  <c r="F214" i="30" s="1"/>
  <c r="C53" i="12"/>
  <c r="H184" i="33" l="1"/>
  <c r="G223" i="31"/>
  <c r="F223" i="31" s="1"/>
  <c r="D214" i="30"/>
  <c r="E214" i="30" s="1"/>
  <c r="C54" i="12"/>
  <c r="H214" i="30" l="1"/>
  <c r="C215" i="30" s="1"/>
  <c r="C185" i="33"/>
  <c r="D223" i="31"/>
  <c r="E223" i="31" s="1"/>
  <c r="C55" i="12"/>
  <c r="H223" i="31" l="1"/>
  <c r="C224" i="31" s="1"/>
  <c r="G185" i="33"/>
  <c r="F185" i="33" s="1"/>
  <c r="G215" i="30"/>
  <c r="F215" i="30" s="1"/>
  <c r="C56" i="12"/>
  <c r="D185" i="33" l="1"/>
  <c r="E185" i="33" s="1"/>
  <c r="G224" i="31"/>
  <c r="F224" i="31" s="1"/>
  <c r="D215" i="30"/>
  <c r="E215" i="30" s="1"/>
  <c r="C57" i="12"/>
  <c r="H185" i="33" l="1"/>
  <c r="D224" i="31"/>
  <c r="E224" i="31" s="1"/>
  <c r="H215" i="30"/>
  <c r="C58" i="12"/>
  <c r="H224" i="31" l="1"/>
  <c r="C225" i="31" s="1"/>
  <c r="C186" i="33"/>
  <c r="C216" i="30"/>
  <c r="C59" i="12"/>
  <c r="G186" i="33" l="1"/>
  <c r="F186" i="33" s="1"/>
  <c r="G225" i="31"/>
  <c r="F225" i="31" s="1"/>
  <c r="G216" i="30"/>
  <c r="F216" i="30" s="1"/>
  <c r="C60" i="12"/>
  <c r="D186" i="33" l="1"/>
  <c r="E186" i="33" s="1"/>
  <c r="D225" i="31"/>
  <c r="E225" i="31" s="1"/>
  <c r="D216" i="30"/>
  <c r="E216" i="30" s="1"/>
  <c r="C61" i="12"/>
  <c r="H225" i="31" l="1"/>
  <c r="C226" i="31" s="1"/>
  <c r="H186" i="33"/>
  <c r="H216" i="30"/>
  <c r="C62" i="12"/>
  <c r="C187" i="33" l="1"/>
  <c r="G226" i="31"/>
  <c r="F226" i="31" s="1"/>
  <c r="C217" i="30"/>
  <c r="C63" i="12"/>
  <c r="G187" i="33" l="1"/>
  <c r="F187" i="33" s="1"/>
  <c r="D226" i="31"/>
  <c r="E226" i="31" s="1"/>
  <c r="G217" i="30"/>
  <c r="F217" i="30" s="1"/>
  <c r="C64" i="12"/>
  <c r="H226" i="31" l="1"/>
  <c r="C227" i="31" s="1"/>
  <c r="D187" i="33"/>
  <c r="E187" i="33" s="1"/>
  <c r="D217" i="30"/>
  <c r="E217" i="30" s="1"/>
  <c r="C65" i="12"/>
  <c r="H187" i="33" l="1"/>
  <c r="G227" i="31"/>
  <c r="F227" i="31" s="1"/>
  <c r="H217" i="30"/>
  <c r="C66" i="12"/>
  <c r="C188" i="33" l="1"/>
  <c r="D227" i="31"/>
  <c r="E227" i="31" s="1"/>
  <c r="C218" i="30"/>
  <c r="C67" i="12"/>
  <c r="K29" i="12"/>
  <c r="U51" i="12" l="1"/>
  <c r="U55" i="12"/>
  <c r="U59" i="12"/>
  <c r="U63" i="12"/>
  <c r="U67" i="12"/>
  <c r="U52" i="12"/>
  <c r="U56" i="12"/>
  <c r="U60" i="12"/>
  <c r="U64" i="12"/>
  <c r="U48" i="12"/>
  <c r="U54" i="12"/>
  <c r="U62" i="12"/>
  <c r="U49" i="12"/>
  <c r="U53" i="12"/>
  <c r="U57" i="12"/>
  <c r="U61" i="12"/>
  <c r="U65" i="12"/>
  <c r="U50" i="12"/>
  <c r="U58" i="12"/>
  <c r="U66" i="12"/>
  <c r="H227" i="31"/>
  <c r="C228" i="31" s="1"/>
  <c r="G188" i="33"/>
  <c r="F188" i="33" s="1"/>
  <c r="G218" i="30"/>
  <c r="F218" i="30" s="1"/>
  <c r="B38" i="23"/>
  <c r="B46" i="23" s="1"/>
  <c r="K29" i="16"/>
  <c r="K29" i="4"/>
  <c r="U49" i="4" l="1"/>
  <c r="U65" i="4"/>
  <c r="U62" i="4"/>
  <c r="U59" i="4"/>
  <c r="U56" i="4"/>
  <c r="U53" i="4"/>
  <c r="U50" i="4"/>
  <c r="U66" i="4"/>
  <c r="U63" i="4"/>
  <c r="U60" i="4"/>
  <c r="U57" i="4"/>
  <c r="U54" i="4"/>
  <c r="U51" i="4"/>
  <c r="U67" i="4"/>
  <c r="U64" i="4"/>
  <c r="U61" i="4"/>
  <c r="U58" i="4"/>
  <c r="U55" i="4"/>
  <c r="U52" i="4"/>
  <c r="U48" i="4"/>
  <c r="D38" i="23"/>
  <c r="D46" i="23" s="1"/>
  <c r="K15" i="15" s="1"/>
  <c r="K15" i="12" s="1"/>
  <c r="D188" i="33"/>
  <c r="E188" i="33" s="1"/>
  <c r="G228" i="31"/>
  <c r="F228" i="31" s="1"/>
  <c r="D218" i="30"/>
  <c r="E218" i="30" s="1"/>
  <c r="K21" i="15" l="1"/>
  <c r="K21" i="4" s="1"/>
  <c r="K15" i="9"/>
  <c r="K15" i="16"/>
  <c r="K21" i="16" s="1"/>
  <c r="N19" i="16" s="1"/>
  <c r="K15" i="26"/>
  <c r="K15" i="27"/>
  <c r="K15" i="4"/>
  <c r="H188" i="33"/>
  <c r="D228" i="31"/>
  <c r="E228" i="31" s="1"/>
  <c r="H218" i="30"/>
  <c r="K21" i="27" l="1"/>
  <c r="K21" i="12"/>
  <c r="R12" i="12" s="1"/>
  <c r="K32" i="15"/>
  <c r="K32" i="9" s="1"/>
  <c r="K21" i="26"/>
  <c r="K21" i="9"/>
  <c r="O19" i="16"/>
  <c r="H228" i="31"/>
  <c r="C229" i="31" s="1"/>
  <c r="C189" i="33"/>
  <c r="C219" i="30"/>
  <c r="B3" i="32" l="1"/>
  <c r="K32" i="4"/>
  <c r="R5" i="4" s="1"/>
  <c r="K32" i="26"/>
  <c r="R5" i="26" s="1"/>
  <c r="AC47" i="26" s="1"/>
  <c r="AI47" i="26" s="1"/>
  <c r="K39" i="15"/>
  <c r="K42" i="15" s="1"/>
  <c r="K43" i="16" s="1"/>
  <c r="K32" i="12"/>
  <c r="R5" i="12" s="1"/>
  <c r="Y47" i="12" s="1"/>
  <c r="K32" i="27"/>
  <c r="R5" i="27" s="1"/>
  <c r="Y47" i="27" s="1"/>
  <c r="AI47" i="27" s="1"/>
  <c r="K35" i="15"/>
  <c r="K35" i="27" s="1"/>
  <c r="V50" i="27" s="1"/>
  <c r="B3" i="34"/>
  <c r="H11" i="32"/>
  <c r="H3" i="32"/>
  <c r="G189" i="33"/>
  <c r="F189" i="33" s="1"/>
  <c r="G229" i="31"/>
  <c r="F229" i="31" s="1"/>
  <c r="G219" i="30"/>
  <c r="F219" i="30" s="1"/>
  <c r="Y47" i="4"/>
  <c r="AL47" i="4" s="1"/>
  <c r="R5" i="9"/>
  <c r="Y47" i="9" s="1"/>
  <c r="K40" i="16"/>
  <c r="V48" i="27" l="1"/>
  <c r="K35" i="26"/>
  <c r="Z49" i="26" s="1"/>
  <c r="V52" i="27"/>
  <c r="V49" i="27"/>
  <c r="V51" i="27"/>
  <c r="AO47" i="26"/>
  <c r="AN47" i="26"/>
  <c r="AM47" i="26"/>
  <c r="AK47" i="26"/>
  <c r="AP47" i="26"/>
  <c r="Z50" i="26"/>
  <c r="Z51" i="26"/>
  <c r="AJ47" i="27"/>
  <c r="AK47" i="27"/>
  <c r="AL47" i="27"/>
  <c r="AE47" i="27"/>
  <c r="AH47" i="27" s="1"/>
  <c r="AG47" i="27"/>
  <c r="AJ47" i="4"/>
  <c r="AE47" i="4"/>
  <c r="AH47" i="4" s="1"/>
  <c r="C12" i="32"/>
  <c r="H11" i="34"/>
  <c r="H3" i="34"/>
  <c r="D189" i="33"/>
  <c r="E189" i="33" s="1"/>
  <c r="AK47" i="4"/>
  <c r="D229" i="31"/>
  <c r="E229" i="31" s="1"/>
  <c r="H229" i="31"/>
  <c r="D219" i="30"/>
  <c r="E219" i="30" s="1"/>
  <c r="AG47" i="4"/>
  <c r="AI47" i="4"/>
  <c r="N22" i="16"/>
  <c r="N24" i="16" s="1"/>
  <c r="N25" i="16" s="1"/>
  <c r="O22" i="16"/>
  <c r="O24" i="16" s="1"/>
  <c r="O25" i="16" s="1"/>
  <c r="AF47" i="12"/>
  <c r="AH47" i="12"/>
  <c r="AK47" i="12"/>
  <c r="AJ47" i="12"/>
  <c r="AL47" i="12"/>
  <c r="AM47" i="12"/>
  <c r="AG47" i="9"/>
  <c r="AK47" i="9"/>
  <c r="AJ47" i="9"/>
  <c r="AE47" i="9"/>
  <c r="AL47" i="9"/>
  <c r="AI47" i="9"/>
  <c r="AL47" i="26"/>
  <c r="Z48" i="26" l="1"/>
  <c r="Z52" i="26"/>
  <c r="AB52" i="26" s="1"/>
  <c r="K35" i="9"/>
  <c r="C12" i="34"/>
  <c r="G12" i="32"/>
  <c r="F12" i="32" s="1"/>
  <c r="H189" i="33"/>
  <c r="C230" i="31"/>
  <c r="H219" i="30"/>
  <c r="K35" i="12"/>
  <c r="K35" i="4"/>
  <c r="O36" i="16"/>
  <c r="O40" i="16" s="1"/>
  <c r="O37" i="16"/>
  <c r="O41" i="16" s="1"/>
  <c r="O29" i="16"/>
  <c r="O33" i="16" s="1"/>
  <c r="O28" i="16"/>
  <c r="O32" i="16" s="1"/>
  <c r="AI47" i="12"/>
  <c r="N28" i="16"/>
  <c r="N32" i="16" s="1"/>
  <c r="N36" i="16"/>
  <c r="N40" i="16" s="1"/>
  <c r="N29" i="16"/>
  <c r="N33" i="16" s="1"/>
  <c r="N37" i="16"/>
  <c r="N41" i="16" s="1"/>
  <c r="AH47" i="9"/>
  <c r="AB49" i="26"/>
  <c r="AB57" i="26"/>
  <c r="AB51" i="26"/>
  <c r="AB55" i="26"/>
  <c r="AC55" i="26" s="1"/>
  <c r="AB53" i="26"/>
  <c r="AC53" i="26" s="1"/>
  <c r="AB48" i="26"/>
  <c r="AB58" i="26"/>
  <c r="AC58" i="26" s="1"/>
  <c r="AB54" i="26"/>
  <c r="AC54" i="26" s="1"/>
  <c r="AB67" i="26"/>
  <c r="AB56" i="26"/>
  <c r="AC56" i="26" s="1"/>
  <c r="AB65" i="26"/>
  <c r="AC65" i="26" s="1"/>
  <c r="AB59" i="26"/>
  <c r="AC59" i="26" s="1"/>
  <c r="AB50" i="26"/>
  <c r="AB61" i="26"/>
  <c r="AC61" i="26" s="1"/>
  <c r="AB63" i="26"/>
  <c r="AC63" i="26" s="1"/>
  <c r="AB60" i="26"/>
  <c r="AC60" i="26" s="1"/>
  <c r="AB66" i="26"/>
  <c r="AC66" i="26" s="1"/>
  <c r="AB64" i="26"/>
  <c r="AC64" i="26" s="1"/>
  <c r="AB62" i="26"/>
  <c r="AC62" i="26" s="1"/>
  <c r="V52" i="12" l="1"/>
  <c r="V48" i="12"/>
  <c r="X48" i="12" s="1"/>
  <c r="V51" i="12"/>
  <c r="X51" i="12" s="1"/>
  <c r="V50" i="12"/>
  <c r="X50" i="12" s="1"/>
  <c r="V49" i="12"/>
  <c r="V52" i="9"/>
  <c r="X52" i="9" s="1"/>
  <c r="V48" i="9"/>
  <c r="X48" i="9" s="1"/>
  <c r="V50" i="9"/>
  <c r="X50" i="9" s="1"/>
  <c r="V51" i="9"/>
  <c r="V49" i="9"/>
  <c r="X49" i="9" s="1"/>
  <c r="V48" i="4"/>
  <c r="X48" i="4" s="1"/>
  <c r="V52" i="4"/>
  <c r="X52" i="4" s="1"/>
  <c r="V49" i="4"/>
  <c r="V51" i="4"/>
  <c r="X51" i="4" s="1"/>
  <c r="V50" i="4"/>
  <c r="X50" i="4" s="1"/>
  <c r="D12" i="32"/>
  <c r="E12" i="32" s="1"/>
  <c r="G12" i="34"/>
  <c r="F12" i="34" s="1"/>
  <c r="C190" i="33"/>
  <c r="G230" i="31"/>
  <c r="F230" i="31" s="1"/>
  <c r="C220" i="30"/>
  <c r="AD66" i="26"/>
  <c r="AP66" i="26"/>
  <c r="AI66" i="26"/>
  <c r="O22" i="26"/>
  <c r="O32" i="26"/>
  <c r="AC50" i="26"/>
  <c r="O35" i="26"/>
  <c r="AC67" i="26"/>
  <c r="AD53" i="26"/>
  <c r="AP53" i="26"/>
  <c r="AO53" i="26"/>
  <c r="AI53" i="26"/>
  <c r="O33" i="26"/>
  <c r="O24" i="26"/>
  <c r="AC52" i="26"/>
  <c r="X53" i="12"/>
  <c r="Y53" i="12" s="1"/>
  <c r="X49" i="12"/>
  <c r="X54" i="12"/>
  <c r="Y54" i="12" s="1"/>
  <c r="X52" i="12"/>
  <c r="X55" i="12"/>
  <c r="Y55" i="12" s="1"/>
  <c r="AP60" i="26"/>
  <c r="AD60" i="26"/>
  <c r="AI60" i="26"/>
  <c r="AD59" i="26"/>
  <c r="AP59" i="26"/>
  <c r="AI59" i="26"/>
  <c r="AO54" i="26"/>
  <c r="AP54" i="26"/>
  <c r="AI54" i="26"/>
  <c r="AD54" i="26"/>
  <c r="AP55" i="26"/>
  <c r="AD55" i="26"/>
  <c r="AO55" i="26"/>
  <c r="AI55" i="26"/>
  <c r="O21" i="26"/>
  <c r="AC49" i="26"/>
  <c r="X57" i="27"/>
  <c r="X54" i="27"/>
  <c r="Y54" i="27" s="1"/>
  <c r="X50" i="27"/>
  <c r="X55" i="27"/>
  <c r="Y55" i="27" s="1"/>
  <c r="X63" i="27"/>
  <c r="Y63" i="27" s="1"/>
  <c r="X51" i="27"/>
  <c r="X48" i="27"/>
  <c r="X53" i="27"/>
  <c r="Y53" i="27" s="1"/>
  <c r="X58" i="27"/>
  <c r="Y58" i="27" s="1"/>
  <c r="X65" i="27"/>
  <c r="Y65" i="27" s="1"/>
  <c r="X60" i="27"/>
  <c r="Y60" i="27" s="1"/>
  <c r="X62" i="27"/>
  <c r="Y62" i="27" s="1"/>
  <c r="X66" i="27"/>
  <c r="Y66" i="27" s="1"/>
  <c r="X52" i="27"/>
  <c r="X49" i="27"/>
  <c r="X59" i="27"/>
  <c r="Y59" i="27" s="1"/>
  <c r="X67" i="27"/>
  <c r="X61" i="27"/>
  <c r="Y61" i="27" s="1"/>
  <c r="X64" i="27"/>
  <c r="Y64" i="27" s="1"/>
  <c r="X56" i="27"/>
  <c r="Y56" i="27" s="1"/>
  <c r="AD62" i="26"/>
  <c r="AP62" i="26"/>
  <c r="AI62" i="26"/>
  <c r="AP63" i="26"/>
  <c r="AD63" i="26"/>
  <c r="AI63" i="26"/>
  <c r="AD65" i="26"/>
  <c r="AP65" i="26"/>
  <c r="AI65" i="26"/>
  <c r="AP58" i="26"/>
  <c r="AD58" i="26"/>
  <c r="AI58" i="26"/>
  <c r="O23" i="26"/>
  <c r="AC51" i="26"/>
  <c r="X54" i="4"/>
  <c r="Y54" i="4" s="1"/>
  <c r="X57" i="4"/>
  <c r="X56" i="4"/>
  <c r="Y56" i="4" s="1"/>
  <c r="X58" i="4"/>
  <c r="Y58" i="4" s="1"/>
  <c r="X49" i="4"/>
  <c r="X60" i="4"/>
  <c r="Y60" i="4" s="1"/>
  <c r="X53" i="4"/>
  <c r="Y53" i="4" s="1"/>
  <c r="X63" i="4"/>
  <c r="Y63" i="4" s="1"/>
  <c r="X55" i="4"/>
  <c r="Y55" i="4" s="1"/>
  <c r="X59" i="4"/>
  <c r="Y59" i="4" s="1"/>
  <c r="X67" i="4"/>
  <c r="X61" i="4"/>
  <c r="Y61" i="4" s="1"/>
  <c r="X64" i="4"/>
  <c r="Y64" i="4" s="1"/>
  <c r="X66" i="4"/>
  <c r="Y66" i="4" s="1"/>
  <c r="X62" i="4"/>
  <c r="Y62" i="4" s="1"/>
  <c r="X65" i="4"/>
  <c r="Y65" i="4" s="1"/>
  <c r="AP64" i="26"/>
  <c r="AD64" i="26"/>
  <c r="AI64" i="26"/>
  <c r="AP61" i="26"/>
  <c r="AD61" i="26"/>
  <c r="AI61" i="26"/>
  <c r="AO56" i="26"/>
  <c r="AP56" i="26"/>
  <c r="AD56" i="26"/>
  <c r="AI56" i="26"/>
  <c r="O20" i="26"/>
  <c r="R10" i="26" s="1"/>
  <c r="AC48" i="26"/>
  <c r="AC57" i="26"/>
  <c r="O34" i="26"/>
  <c r="X54" i="9"/>
  <c r="Y54" i="9" s="1"/>
  <c r="X56" i="9"/>
  <c r="Y56" i="9" s="1"/>
  <c r="X51" i="9"/>
  <c r="X55" i="9"/>
  <c r="Y55" i="9" s="1"/>
  <c r="X53" i="9"/>
  <c r="Y53" i="9" s="1"/>
  <c r="X63" i="9"/>
  <c r="Y63" i="9" s="1"/>
  <c r="X65" i="9"/>
  <c r="Y65" i="9" s="1"/>
  <c r="X60" i="9"/>
  <c r="Y60" i="9" s="1"/>
  <c r="X59" i="9"/>
  <c r="Y59" i="9" s="1"/>
  <c r="X61" i="9"/>
  <c r="Y61" i="9" s="1"/>
  <c r="X67" i="9"/>
  <c r="X58" i="9"/>
  <c r="Y58" i="9" s="1"/>
  <c r="X57" i="9"/>
  <c r="X62" i="9"/>
  <c r="Y62" i="9" s="1"/>
  <c r="X66" i="9"/>
  <c r="Y66" i="9" s="1"/>
  <c r="X64" i="9"/>
  <c r="Y64" i="9" s="1"/>
  <c r="H12" i="32" l="1"/>
  <c r="C13" i="32" s="1"/>
  <c r="D12" i="34"/>
  <c r="E12" i="34" s="1"/>
  <c r="G190" i="33"/>
  <c r="F190" i="33" s="1"/>
  <c r="D230" i="31"/>
  <c r="E230" i="31" s="1"/>
  <c r="G220" i="30"/>
  <c r="F220" i="30" s="1"/>
  <c r="O24" i="9"/>
  <c r="Y52" i="9"/>
  <c r="O33" i="9"/>
  <c r="Z64" i="9"/>
  <c r="AL64" i="9"/>
  <c r="AE64" i="9"/>
  <c r="Y57" i="9"/>
  <c r="O34" i="9"/>
  <c r="AL59" i="9"/>
  <c r="AE59" i="9"/>
  <c r="Z59" i="9"/>
  <c r="AL53" i="9"/>
  <c r="Z53" i="9"/>
  <c r="AK53" i="9"/>
  <c r="AE53" i="9"/>
  <c r="AL56" i="9"/>
  <c r="AE56" i="9"/>
  <c r="AK56" i="9"/>
  <c r="Z56" i="9"/>
  <c r="AL62" i="4"/>
  <c r="Z62" i="4"/>
  <c r="AE62" i="4"/>
  <c r="AL61" i="4"/>
  <c r="Z61" i="4"/>
  <c r="AE61" i="4"/>
  <c r="Z55" i="4"/>
  <c r="AK55" i="4"/>
  <c r="AL55" i="4"/>
  <c r="AE55" i="4"/>
  <c r="O21" i="4"/>
  <c r="Y49" i="4"/>
  <c r="O34" i="4"/>
  <c r="Y57" i="4"/>
  <c r="AK56" i="27"/>
  <c r="Z56" i="27"/>
  <c r="AL56" i="27"/>
  <c r="AE56" i="27"/>
  <c r="AL59" i="27"/>
  <c r="Z59" i="27"/>
  <c r="AE59" i="27"/>
  <c r="AL62" i="27"/>
  <c r="Z62" i="27"/>
  <c r="AE62" i="27"/>
  <c r="AK53" i="27"/>
  <c r="AE53" i="27"/>
  <c r="Z53" i="27"/>
  <c r="AL53" i="27"/>
  <c r="AL55" i="27"/>
  <c r="Z55" i="27"/>
  <c r="AK55" i="27"/>
  <c r="AE55" i="27"/>
  <c r="O23" i="12"/>
  <c r="Y51" i="12"/>
  <c r="AP52" i="26"/>
  <c r="P24" i="26"/>
  <c r="AO52" i="26"/>
  <c r="AD52" i="26"/>
  <c r="R24" i="26" s="1"/>
  <c r="AI52" i="26"/>
  <c r="AL63" i="9"/>
  <c r="Z63" i="9"/>
  <c r="AE63" i="9"/>
  <c r="AL66" i="9"/>
  <c r="AE66" i="9"/>
  <c r="Z66" i="9"/>
  <c r="Z60" i="9"/>
  <c r="AL60" i="9"/>
  <c r="AE60" i="9"/>
  <c r="O21" i="9"/>
  <c r="Y49" i="9"/>
  <c r="AD57" i="26"/>
  <c r="AP57" i="26"/>
  <c r="AI57" i="26"/>
  <c r="O20" i="4"/>
  <c r="R10" i="4" s="1"/>
  <c r="Y48" i="4"/>
  <c r="O35" i="4"/>
  <c r="Y67" i="4"/>
  <c r="Z63" i="4"/>
  <c r="AL63" i="4"/>
  <c r="AE63" i="4"/>
  <c r="AL58" i="4"/>
  <c r="AE58" i="4"/>
  <c r="Z58" i="4"/>
  <c r="Z54" i="4"/>
  <c r="AL54" i="4"/>
  <c r="AK54" i="4"/>
  <c r="AE54" i="4"/>
  <c r="AL64" i="27"/>
  <c r="Z64" i="27"/>
  <c r="AE64" i="27"/>
  <c r="O21" i="27"/>
  <c r="Y49" i="27"/>
  <c r="Z60" i="27"/>
  <c r="AE60" i="27"/>
  <c r="AL60" i="27"/>
  <c r="Y48" i="27"/>
  <c r="O20" i="27"/>
  <c r="R10" i="27" s="1"/>
  <c r="O32" i="27"/>
  <c r="O22" i="27"/>
  <c r="Y50" i="27"/>
  <c r="O32" i="12"/>
  <c r="Y50" i="12"/>
  <c r="O22" i="12"/>
  <c r="O20" i="12"/>
  <c r="R10" i="12" s="1"/>
  <c r="Y48" i="12"/>
  <c r="AN50" i="26"/>
  <c r="P22" i="26"/>
  <c r="AO50" i="26"/>
  <c r="AP50" i="26"/>
  <c r="AI50" i="26"/>
  <c r="AD50" i="26"/>
  <c r="R22" i="26" s="1"/>
  <c r="AL61" i="9"/>
  <c r="AE61" i="9"/>
  <c r="Z61" i="9"/>
  <c r="AL58" i="9"/>
  <c r="Z58" i="9"/>
  <c r="AE58" i="9"/>
  <c r="AL55" i="9"/>
  <c r="AK55" i="9"/>
  <c r="Z55" i="9"/>
  <c r="AE55" i="9"/>
  <c r="O20" i="9"/>
  <c r="R10" i="9" s="1"/>
  <c r="Y48" i="9"/>
  <c r="Y67" i="9"/>
  <c r="O35" i="9"/>
  <c r="Z65" i="9"/>
  <c r="AL65" i="9"/>
  <c r="AE65" i="9"/>
  <c r="O23" i="9"/>
  <c r="Y51" i="9"/>
  <c r="Z54" i="9"/>
  <c r="AK54" i="9"/>
  <c r="AL54" i="9"/>
  <c r="AE54" i="9"/>
  <c r="X56" i="12"/>
  <c r="Y56" i="12" s="1"/>
  <c r="AP48" i="26"/>
  <c r="AN48" i="26"/>
  <c r="AO48" i="26"/>
  <c r="AM48" i="26"/>
  <c r="AI48" i="26"/>
  <c r="AD48" i="26"/>
  <c r="R20" i="26" s="1"/>
  <c r="P20" i="26"/>
  <c r="Q20" i="26" s="1"/>
  <c r="O23" i="4"/>
  <c r="Y51" i="4"/>
  <c r="AL66" i="4"/>
  <c r="Z66" i="4"/>
  <c r="AE66" i="4"/>
  <c r="O24" i="4"/>
  <c r="O33" i="4"/>
  <c r="Y52" i="4"/>
  <c r="AK53" i="4"/>
  <c r="Z53" i="4"/>
  <c r="AL53" i="4"/>
  <c r="AE53" i="4"/>
  <c r="Z56" i="4"/>
  <c r="AK56" i="4"/>
  <c r="AL56" i="4"/>
  <c r="AE56" i="4"/>
  <c r="AN51" i="26"/>
  <c r="AO51" i="26"/>
  <c r="P23" i="26"/>
  <c r="AP51" i="26"/>
  <c r="AD51" i="26"/>
  <c r="R23" i="26" s="1"/>
  <c r="AI51" i="26"/>
  <c r="Z61" i="27"/>
  <c r="AL61" i="27"/>
  <c r="AE61" i="27"/>
  <c r="O33" i="27"/>
  <c r="O24" i="27"/>
  <c r="Y52" i="27"/>
  <c r="Z65" i="27"/>
  <c r="AL65" i="27"/>
  <c r="AE65" i="27"/>
  <c r="O23" i="27"/>
  <c r="Y51" i="27"/>
  <c r="Z54" i="27"/>
  <c r="AK54" i="27"/>
  <c r="AL54" i="27"/>
  <c r="AE54" i="27"/>
  <c r="AL54" i="12"/>
  <c r="Z54" i="12"/>
  <c r="AM54" i="12"/>
  <c r="AF54" i="12"/>
  <c r="AM53" i="12"/>
  <c r="AL53" i="12"/>
  <c r="Z53" i="12"/>
  <c r="AF53" i="12"/>
  <c r="AL62" i="9"/>
  <c r="Z62" i="9"/>
  <c r="AE62" i="9"/>
  <c r="O32" i="9"/>
  <c r="O22" i="9"/>
  <c r="Y50" i="9"/>
  <c r="Z55" i="12"/>
  <c r="AL55" i="12"/>
  <c r="AM55" i="12"/>
  <c r="AF55" i="12"/>
  <c r="Z65" i="4"/>
  <c r="AL65" i="4"/>
  <c r="AE65" i="4"/>
  <c r="Z64" i="4"/>
  <c r="AL64" i="4"/>
  <c r="AE64" i="4"/>
  <c r="Z59" i="4"/>
  <c r="AE59" i="4"/>
  <c r="AL59" i="4"/>
  <c r="AE60" i="4"/>
  <c r="Z60" i="4"/>
  <c r="AL60" i="4"/>
  <c r="O22" i="4"/>
  <c r="O32" i="4"/>
  <c r="Y50" i="4"/>
  <c r="O35" i="27"/>
  <c r="Y67" i="27"/>
  <c r="AL66" i="27"/>
  <c r="Z66" i="27"/>
  <c r="AE66" i="27"/>
  <c r="AL58" i="27"/>
  <c r="AE58" i="27"/>
  <c r="Z58" i="27"/>
  <c r="AL63" i="27"/>
  <c r="Z63" i="27"/>
  <c r="AE63" i="27"/>
  <c r="O34" i="27"/>
  <c r="Y57" i="27"/>
  <c r="AP49" i="26"/>
  <c r="AO49" i="26"/>
  <c r="AM49" i="26"/>
  <c r="AN49" i="26"/>
  <c r="P21" i="26"/>
  <c r="AD49" i="26"/>
  <c r="R21" i="26" s="1"/>
  <c r="AI49" i="26"/>
  <c r="O24" i="12"/>
  <c r="O33" i="12"/>
  <c r="Y52" i="12"/>
  <c r="O21" i="12"/>
  <c r="Y49" i="12"/>
  <c r="AD67" i="26"/>
  <c r="AI67" i="26"/>
  <c r="AJ48" i="4" l="1"/>
  <c r="AF48" i="12"/>
  <c r="AM48" i="12"/>
  <c r="AK48" i="12"/>
  <c r="AL48" i="12"/>
  <c r="AJ48" i="12"/>
  <c r="H12" i="34"/>
  <c r="C13" i="34" s="1"/>
  <c r="G13" i="32"/>
  <c r="F13" i="32" s="1"/>
  <c r="D190" i="33"/>
  <c r="E190" i="33" s="1"/>
  <c r="H230" i="31"/>
  <c r="D220" i="30"/>
  <c r="E220" i="30" s="1"/>
  <c r="P23" i="12"/>
  <c r="AK51" i="12"/>
  <c r="AL51" i="12"/>
  <c r="AM51" i="12"/>
  <c r="Z51" i="12"/>
  <c r="R23" i="12" s="1"/>
  <c r="AF51" i="12"/>
  <c r="Z57" i="9"/>
  <c r="AL57" i="9"/>
  <c r="AE57" i="9"/>
  <c r="AJ51" i="27"/>
  <c r="P23" i="27"/>
  <c r="AL51" i="27"/>
  <c r="AK51" i="27"/>
  <c r="Z51" i="27"/>
  <c r="R23" i="27" s="1"/>
  <c r="AE51" i="27"/>
  <c r="AK51" i="4"/>
  <c r="P23" i="4"/>
  <c r="AJ51" i="4"/>
  <c r="AL51" i="4"/>
  <c r="Z51" i="4"/>
  <c r="R23" i="4" s="1"/>
  <c r="AE51" i="4"/>
  <c r="AK50" i="12"/>
  <c r="P22" i="12"/>
  <c r="AM50" i="12"/>
  <c r="AL50" i="12"/>
  <c r="AF50" i="12"/>
  <c r="Z50" i="12"/>
  <c r="R22" i="12" s="1"/>
  <c r="P22" i="27"/>
  <c r="AL50" i="27"/>
  <c r="AK50" i="27"/>
  <c r="AJ50" i="27"/>
  <c r="Z50" i="27"/>
  <c r="R22" i="27" s="1"/>
  <c r="AE50" i="27"/>
  <c r="AK48" i="27"/>
  <c r="AI48" i="27"/>
  <c r="AJ48" i="27"/>
  <c r="AL48" i="27"/>
  <c r="AE48" i="27"/>
  <c r="Z48" i="27"/>
  <c r="R20" i="27" s="1"/>
  <c r="P20" i="27"/>
  <c r="Q20" i="27" s="1"/>
  <c r="AL49" i="27"/>
  <c r="AI49" i="27"/>
  <c r="P21" i="27"/>
  <c r="AJ49" i="27"/>
  <c r="AK49" i="27"/>
  <c r="AE49" i="27"/>
  <c r="Z49" i="27"/>
  <c r="R21" i="27" s="1"/>
  <c r="Z67" i="4"/>
  <c r="AE67" i="4"/>
  <c r="AJ49" i="9"/>
  <c r="AK49" i="9"/>
  <c r="AI49" i="9"/>
  <c r="P21" i="9"/>
  <c r="AL49" i="9"/>
  <c r="Z49" i="9"/>
  <c r="R21" i="9" s="1"/>
  <c r="AE49" i="9"/>
  <c r="AL57" i="4"/>
  <c r="Z57" i="4"/>
  <c r="AE57" i="4"/>
  <c r="AL52" i="9"/>
  <c r="AK52" i="9"/>
  <c r="P24" i="9"/>
  <c r="Z52" i="9"/>
  <c r="R24" i="9" s="1"/>
  <c r="AE52" i="9"/>
  <c r="AL51" i="9"/>
  <c r="AJ51" i="9"/>
  <c r="AK51" i="9"/>
  <c r="P23" i="9"/>
  <c r="Z51" i="9"/>
  <c r="R23" i="9" s="1"/>
  <c r="AE51" i="9"/>
  <c r="AL49" i="12"/>
  <c r="AJ49" i="12"/>
  <c r="AM49" i="12"/>
  <c r="AK49" i="12"/>
  <c r="P21" i="12"/>
  <c r="AF49" i="12"/>
  <c r="Z49" i="12"/>
  <c r="R21" i="12" s="1"/>
  <c r="AL57" i="27"/>
  <c r="Z57" i="27"/>
  <c r="AE57" i="27"/>
  <c r="AL50" i="9"/>
  <c r="P22" i="9"/>
  <c r="AK50" i="9"/>
  <c r="AJ50" i="9"/>
  <c r="AE50" i="9"/>
  <c r="Z50" i="9"/>
  <c r="R22" i="9" s="1"/>
  <c r="X57" i="12"/>
  <c r="Z48" i="12"/>
  <c r="R20" i="12" s="1"/>
  <c r="P20" i="12"/>
  <c r="Q20" i="12" s="1"/>
  <c r="Z67" i="27"/>
  <c r="AE67" i="27"/>
  <c r="AK50" i="4"/>
  <c r="AL50" i="4"/>
  <c r="AJ50" i="4"/>
  <c r="P22" i="4"/>
  <c r="Z50" i="4"/>
  <c r="R22" i="4" s="1"/>
  <c r="AE50" i="4"/>
  <c r="AL52" i="27"/>
  <c r="P24" i="27"/>
  <c r="AK52" i="27"/>
  <c r="AE52" i="27"/>
  <c r="Z52" i="27"/>
  <c r="R24" i="27" s="1"/>
  <c r="Z67" i="9"/>
  <c r="AE67" i="9"/>
  <c r="AL52" i="12"/>
  <c r="AM52" i="12"/>
  <c r="P24" i="12"/>
  <c r="Z52" i="12"/>
  <c r="R24" i="12" s="1"/>
  <c r="AF52" i="12"/>
  <c r="AK52" i="4"/>
  <c r="P24" i="4"/>
  <c r="AL52" i="4"/>
  <c r="AE52" i="4"/>
  <c r="Z52" i="4"/>
  <c r="R24" i="4" s="1"/>
  <c r="Q21" i="26"/>
  <c r="Q22" i="26" s="1"/>
  <c r="Q23" i="26" s="1"/>
  <c r="Q24" i="26" s="1"/>
  <c r="AL56" i="12"/>
  <c r="AM56" i="12"/>
  <c r="Z56" i="12"/>
  <c r="AF56" i="12"/>
  <c r="AJ48" i="9"/>
  <c r="AL48" i="9"/>
  <c r="AI48" i="9"/>
  <c r="AK48" i="9"/>
  <c r="AE48" i="9"/>
  <c r="Z48" i="9"/>
  <c r="R20" i="9" s="1"/>
  <c r="P20" i="9"/>
  <c r="Q20" i="9" s="1"/>
  <c r="AL48" i="4"/>
  <c r="AI48" i="4"/>
  <c r="AK48" i="4"/>
  <c r="Z48" i="4"/>
  <c r="R20" i="4" s="1"/>
  <c r="AE48" i="4"/>
  <c r="P20" i="4"/>
  <c r="Q20" i="4" s="1"/>
  <c r="AK49" i="4"/>
  <c r="P21" i="4"/>
  <c r="AI49" i="4"/>
  <c r="AJ49" i="4"/>
  <c r="AL49" i="4"/>
  <c r="AE49" i="4"/>
  <c r="Z49" i="4"/>
  <c r="R21" i="4" s="1"/>
  <c r="Q21" i="12" l="1"/>
  <c r="Q22" i="12" s="1"/>
  <c r="Q23" i="12" s="1"/>
  <c r="Q24" i="12" s="1"/>
  <c r="D13" i="32"/>
  <c r="E13" i="32" s="1"/>
  <c r="G13" i="34"/>
  <c r="F13" i="34" s="1"/>
  <c r="H190" i="33"/>
  <c r="Q21" i="27"/>
  <c r="Q22" i="27" s="1"/>
  <c r="Q23" i="27" s="1"/>
  <c r="Q24" i="27" s="1"/>
  <c r="C231" i="31"/>
  <c r="H220" i="30"/>
  <c r="Q21" i="9"/>
  <c r="Q22" i="9" s="1"/>
  <c r="Q23" i="9" s="1"/>
  <c r="Q24" i="9" s="1"/>
  <c r="Q21" i="4"/>
  <c r="Q22" i="4" s="1"/>
  <c r="Q23" i="4" s="1"/>
  <c r="Q24" i="4" s="1"/>
  <c r="X58" i="12"/>
  <c r="Y58" i="12" s="1"/>
  <c r="O34" i="12"/>
  <c r="Y57" i="12"/>
  <c r="H13" i="32" l="1"/>
  <c r="C14" i="32" s="1"/>
  <c r="D13" i="34"/>
  <c r="C191" i="33"/>
  <c r="G231" i="31"/>
  <c r="F231" i="31" s="1"/>
  <c r="C221" i="30"/>
  <c r="Z58" i="12"/>
  <c r="AM58" i="12"/>
  <c r="AF58" i="12"/>
  <c r="Z57" i="12"/>
  <c r="AM57" i="12"/>
  <c r="AF57" i="12"/>
  <c r="X59" i="12"/>
  <c r="Y59" i="12" s="1"/>
  <c r="G14" i="32" l="1"/>
  <c r="F14" i="32" s="1"/>
  <c r="E13" i="34"/>
  <c r="H13" i="34"/>
  <c r="G191" i="33"/>
  <c r="F191" i="33" s="1"/>
  <c r="D231" i="31"/>
  <c r="E231" i="31" s="1"/>
  <c r="G221" i="30"/>
  <c r="F221" i="30" s="1"/>
  <c r="X60" i="12"/>
  <c r="Y60" i="12" s="1"/>
  <c r="Z59" i="12"/>
  <c r="AM59" i="12"/>
  <c r="AF59" i="12"/>
  <c r="D14" i="32" l="1"/>
  <c r="E14" i="32" s="1"/>
  <c r="C14" i="34"/>
  <c r="D191" i="33"/>
  <c r="E191" i="33" s="1"/>
  <c r="H231" i="31"/>
  <c r="D221" i="30"/>
  <c r="E221" i="30" s="1"/>
  <c r="AM60" i="12"/>
  <c r="Z60" i="12"/>
  <c r="AF60" i="12"/>
  <c r="X61" i="12"/>
  <c r="Y61" i="12" s="1"/>
  <c r="H14" i="32" l="1"/>
  <c r="C15" i="32" s="1"/>
  <c r="G14" i="34"/>
  <c r="F14" i="34" s="1"/>
  <c r="H191" i="33"/>
  <c r="C232" i="31"/>
  <c r="H221" i="30"/>
  <c r="AM61" i="12"/>
  <c r="Z61" i="12"/>
  <c r="AF61" i="12"/>
  <c r="X62" i="12"/>
  <c r="Y62" i="12" s="1"/>
  <c r="D14" i="34" l="1"/>
  <c r="H14" i="34" s="1"/>
  <c r="G15" i="32"/>
  <c r="F15" i="32" s="1"/>
  <c r="C192" i="33"/>
  <c r="G232" i="31"/>
  <c r="F232" i="31" s="1"/>
  <c r="C222" i="30"/>
  <c r="X63" i="12"/>
  <c r="Y63" i="12" s="1"/>
  <c r="AM62" i="12"/>
  <c r="Z62" i="12"/>
  <c r="AF62" i="12"/>
  <c r="C15" i="34" l="1"/>
  <c r="D15" i="32"/>
  <c r="E15" i="32" s="1"/>
  <c r="E14" i="34"/>
  <c r="G192" i="33"/>
  <c r="F192" i="33" s="1"/>
  <c r="D232" i="31"/>
  <c r="E232" i="31" s="1"/>
  <c r="G222" i="30"/>
  <c r="F222" i="30" s="1"/>
  <c r="X64" i="12"/>
  <c r="Y64" i="12" s="1"/>
  <c r="AM63" i="12"/>
  <c r="Z63" i="12"/>
  <c r="AF63" i="12"/>
  <c r="H15" i="32" l="1"/>
  <c r="C16" i="32" s="1"/>
  <c r="G15" i="34"/>
  <c r="H232" i="31"/>
  <c r="C233" i="31" s="1"/>
  <c r="D192" i="33"/>
  <c r="E192" i="33" s="1"/>
  <c r="D222" i="30"/>
  <c r="E222" i="30" s="1"/>
  <c r="Z64" i="12"/>
  <c r="AF64" i="12"/>
  <c r="AM64" i="12"/>
  <c r="X65" i="12"/>
  <c r="Y65" i="12" s="1"/>
  <c r="F15" i="34" l="1"/>
  <c r="G16" i="32"/>
  <c r="F16" i="32" s="1"/>
  <c r="H192" i="33"/>
  <c r="G233" i="31"/>
  <c r="F233" i="31" s="1"/>
  <c r="H222" i="30"/>
  <c r="AM65" i="12"/>
  <c r="Z65" i="12"/>
  <c r="AF65" i="12"/>
  <c r="X66" i="12"/>
  <c r="Y66" i="12" s="1"/>
  <c r="X67" i="12"/>
  <c r="D16" i="32" l="1"/>
  <c r="E16" i="32" s="1"/>
  <c r="D15" i="34"/>
  <c r="H15" i="34" s="1"/>
  <c r="C193" i="33"/>
  <c r="D233" i="31"/>
  <c r="E233" i="31" s="1"/>
  <c r="C223" i="30"/>
  <c r="O35" i="12"/>
  <c r="Y67" i="12"/>
  <c r="AM66" i="12"/>
  <c r="Z66" i="12"/>
  <c r="AF66" i="12"/>
  <c r="H16" i="32" l="1"/>
  <c r="C17" i="32" s="1"/>
  <c r="E15" i="34"/>
  <c r="C16" i="34"/>
  <c r="H233" i="31"/>
  <c r="C234" i="31" s="1"/>
  <c r="G193" i="33"/>
  <c r="F193" i="33" s="1"/>
  <c r="G223" i="30"/>
  <c r="F223" i="30" s="1"/>
  <c r="Z67" i="12"/>
  <c r="AF67" i="12"/>
  <c r="G17" i="32" l="1"/>
  <c r="F17" i="32" s="1"/>
  <c r="G16" i="34"/>
  <c r="F16" i="34" s="1"/>
  <c r="D193" i="33"/>
  <c r="E193" i="33" s="1"/>
  <c r="G234" i="31"/>
  <c r="F234" i="31" s="1"/>
  <c r="D223" i="30"/>
  <c r="E223" i="30" s="1"/>
  <c r="D17" i="32" l="1"/>
  <c r="E17" i="32" s="1"/>
  <c r="D16" i="34"/>
  <c r="H193" i="33"/>
  <c r="D234" i="31"/>
  <c r="E234" i="31" s="1"/>
  <c r="H223" i="30"/>
  <c r="H17" i="32" l="1"/>
  <c r="C18" i="32" s="1"/>
  <c r="G18" i="32" s="1"/>
  <c r="F18" i="32" s="1"/>
  <c r="D18" i="32" s="1"/>
  <c r="E18" i="32" s="1"/>
  <c r="E16" i="34"/>
  <c r="H16" i="34"/>
  <c r="H234" i="31"/>
  <c r="C235" i="31" s="1"/>
  <c r="C194" i="33"/>
  <c r="C224" i="30"/>
  <c r="H18" i="32" l="1"/>
  <c r="C17" i="34"/>
  <c r="G194" i="33"/>
  <c r="F194" i="33" s="1"/>
  <c r="G235" i="31"/>
  <c r="F235" i="31" s="1"/>
  <c r="G224" i="30"/>
  <c r="F224" i="30" s="1"/>
  <c r="G17" i="34" l="1"/>
  <c r="F17" i="34" s="1"/>
  <c r="C19" i="32"/>
  <c r="D194" i="33"/>
  <c r="E194" i="33" s="1"/>
  <c r="D235" i="31"/>
  <c r="E235" i="31" s="1"/>
  <c r="D224" i="30"/>
  <c r="E224" i="30" s="1"/>
  <c r="D17" i="34" l="1"/>
  <c r="H17" i="34" s="1"/>
  <c r="G19" i="32"/>
  <c r="F19" i="32" s="1"/>
  <c r="H235" i="31"/>
  <c r="C236" i="31" s="1"/>
  <c r="H224" i="30"/>
  <c r="C225" i="30" s="1"/>
  <c r="H194" i="33"/>
  <c r="D19" i="32" l="1"/>
  <c r="E19" i="32" s="1"/>
  <c r="C18" i="34"/>
  <c r="E17" i="34"/>
  <c r="C195" i="33"/>
  <c r="G236" i="31"/>
  <c r="F236" i="31" s="1"/>
  <c r="G225" i="30"/>
  <c r="F225" i="30" s="1"/>
  <c r="H19" i="32" l="1"/>
  <c r="C20" i="32" s="1"/>
  <c r="G18" i="34"/>
  <c r="F18" i="34" s="1"/>
  <c r="G195" i="33"/>
  <c r="F195" i="33" s="1"/>
  <c r="D236" i="31"/>
  <c r="E236" i="31" s="1"/>
  <c r="D225" i="30"/>
  <c r="E225" i="30" s="1"/>
  <c r="H225" i="30" l="1"/>
  <c r="C226" i="30" s="1"/>
  <c r="G20" i="32"/>
  <c r="F20" i="32" s="1"/>
  <c r="D18" i="34"/>
  <c r="E18" i="34" s="1"/>
  <c r="D195" i="33"/>
  <c r="E195" i="33" s="1"/>
  <c r="H236" i="31"/>
  <c r="D20" i="32" l="1"/>
  <c r="E20" i="32" s="1"/>
  <c r="H18" i="34"/>
  <c r="H195" i="33"/>
  <c r="C237" i="31"/>
  <c r="G226" i="30"/>
  <c r="F226" i="30" s="1"/>
  <c r="C19" i="34" l="1"/>
  <c r="H20" i="32"/>
  <c r="C196" i="33"/>
  <c r="G237" i="31"/>
  <c r="F237" i="31" s="1"/>
  <c r="D226" i="30"/>
  <c r="E226" i="30" s="1"/>
  <c r="C21" i="32" l="1"/>
  <c r="G21" i="32" s="1"/>
  <c r="F21" i="32" s="1"/>
  <c r="D21" i="32" s="1"/>
  <c r="E21" i="32" s="1"/>
  <c r="G19" i="34"/>
  <c r="F19" i="34" s="1"/>
  <c r="G196" i="33"/>
  <c r="F196" i="33" s="1"/>
  <c r="D237" i="31"/>
  <c r="E237" i="31" s="1"/>
  <c r="H226" i="30"/>
  <c r="C227" i="30" s="1"/>
  <c r="D19" i="34" l="1"/>
  <c r="E19" i="34" s="1"/>
  <c r="H21" i="32"/>
  <c r="D196" i="33"/>
  <c r="E196" i="33" s="1"/>
  <c r="H237" i="31"/>
  <c r="G227" i="30"/>
  <c r="F227" i="30" s="1"/>
  <c r="H19" i="34" l="1"/>
  <c r="C20" i="34" s="1"/>
  <c r="C22" i="32"/>
  <c r="G22" i="32" s="1"/>
  <c r="F22" i="32" s="1"/>
  <c r="D22" i="32" s="1"/>
  <c r="E22" i="32" s="1"/>
  <c r="H196" i="33"/>
  <c r="C238" i="31"/>
  <c r="D227" i="30"/>
  <c r="E227" i="30" s="1"/>
  <c r="G20" i="34" l="1"/>
  <c r="F20" i="34" s="1"/>
  <c r="H22" i="32"/>
  <c r="H227" i="30"/>
  <c r="C228" i="30" s="1"/>
  <c r="C197" i="33"/>
  <c r="G238" i="31"/>
  <c r="F238" i="31" s="1"/>
  <c r="D20" i="34" l="1"/>
  <c r="E20" i="34" s="1"/>
  <c r="C23" i="32"/>
  <c r="G23" i="32" s="1"/>
  <c r="F23" i="32" s="1"/>
  <c r="D23" i="32" s="1"/>
  <c r="E23" i="32" s="1"/>
  <c r="G197" i="33"/>
  <c r="F197" i="33" s="1"/>
  <c r="D238" i="31"/>
  <c r="E238" i="31" s="1"/>
  <c r="G228" i="30"/>
  <c r="F228" i="30" s="1"/>
  <c r="H23" i="32" l="1"/>
  <c r="H20" i="34"/>
  <c r="H238" i="31"/>
  <c r="C239" i="31" s="1"/>
  <c r="D197" i="33"/>
  <c r="E197" i="33" s="1"/>
  <c r="D228" i="30"/>
  <c r="E228" i="30" s="1"/>
  <c r="AB48" i="4" l="1"/>
  <c r="AC48" i="4" s="1"/>
  <c r="AB48" i="27"/>
  <c r="AC48" i="27" s="1"/>
  <c r="AF48" i="26"/>
  <c r="AG48" i="26" s="1"/>
  <c r="AC48" i="12"/>
  <c r="AD48" i="12" s="1"/>
  <c r="H197" i="33"/>
  <c r="C198" i="33" s="1"/>
  <c r="C21" i="34"/>
  <c r="C24" i="32"/>
  <c r="G239" i="31"/>
  <c r="F239" i="31" s="1"/>
  <c r="H228" i="30"/>
  <c r="AG48" i="12" l="1"/>
  <c r="AE48" i="12"/>
  <c r="AJ48" i="26"/>
  <c r="AH48" i="26"/>
  <c r="AF48" i="27"/>
  <c r="AD48" i="27"/>
  <c r="AD48" i="4"/>
  <c r="AF48" i="4"/>
  <c r="G24" i="32"/>
  <c r="F24" i="32" s="1"/>
  <c r="G21" i="34"/>
  <c r="F21" i="34" s="1"/>
  <c r="G198" i="33"/>
  <c r="F198" i="33" s="1"/>
  <c r="D239" i="31"/>
  <c r="E239" i="31" s="1"/>
  <c r="C229" i="30"/>
  <c r="AG48" i="4" l="1"/>
  <c r="AH48" i="4"/>
  <c r="AK48" i="26"/>
  <c r="AL48" i="26"/>
  <c r="AG48" i="27"/>
  <c r="AH48" i="27"/>
  <c r="AI48" i="12"/>
  <c r="AH48" i="12"/>
  <c r="H239" i="31"/>
  <c r="C240" i="31" s="1"/>
  <c r="D21" i="34"/>
  <c r="E21" i="34" s="1"/>
  <c r="D24" i="32"/>
  <c r="E24" i="32" s="1"/>
  <c r="D198" i="33"/>
  <c r="E198" i="33" s="1"/>
  <c r="G229" i="30"/>
  <c r="F229" i="30" s="1"/>
  <c r="H21" i="34" l="1"/>
  <c r="C22" i="34" s="1"/>
  <c r="H24" i="32"/>
  <c r="C25" i="32" s="1"/>
  <c r="H198" i="33"/>
  <c r="G240" i="31"/>
  <c r="F240" i="31" s="1"/>
  <c r="D229" i="30"/>
  <c r="E229" i="30" s="1"/>
  <c r="G25" i="32" l="1"/>
  <c r="F25" i="32" s="1"/>
  <c r="G22" i="34"/>
  <c r="F22" i="34" s="1"/>
  <c r="C199" i="33"/>
  <c r="D240" i="31"/>
  <c r="E240" i="31" s="1"/>
  <c r="H229" i="30"/>
  <c r="D22" i="34" l="1"/>
  <c r="E22" i="34" s="1"/>
  <c r="D25" i="32"/>
  <c r="E25" i="32" s="1"/>
  <c r="H240" i="31"/>
  <c r="C241" i="31" s="1"/>
  <c r="G199" i="33"/>
  <c r="F199" i="33" s="1"/>
  <c r="C230" i="30"/>
  <c r="H22" i="34" l="1"/>
  <c r="C23" i="34" s="1"/>
  <c r="H25" i="32"/>
  <c r="D199" i="33"/>
  <c r="E199" i="33" s="1"/>
  <c r="G241" i="31"/>
  <c r="F241" i="31" s="1"/>
  <c r="G230" i="30"/>
  <c r="F230" i="30" s="1"/>
  <c r="C26" i="32" l="1"/>
  <c r="G23" i="34"/>
  <c r="F23" i="34" s="1"/>
  <c r="H199" i="33"/>
  <c r="D241" i="31"/>
  <c r="E241" i="31" s="1"/>
  <c r="D230" i="30"/>
  <c r="E230" i="30" s="1"/>
  <c r="D23" i="34" l="1"/>
  <c r="E23" i="34" s="1"/>
  <c r="G26" i="32"/>
  <c r="F26" i="32" s="1"/>
  <c r="H241" i="31"/>
  <c r="C242" i="31" s="1"/>
  <c r="C200" i="33"/>
  <c r="H230" i="30"/>
  <c r="H23" i="34" l="1"/>
  <c r="D26" i="32"/>
  <c r="E26" i="32" s="1"/>
  <c r="G200" i="33"/>
  <c r="F200" i="33" s="1"/>
  <c r="G242" i="31"/>
  <c r="F242" i="31" s="1"/>
  <c r="C231" i="30"/>
  <c r="C24" i="34" l="1"/>
  <c r="G24" i="34" s="1"/>
  <c r="F24" i="34" s="1"/>
  <c r="AB48" i="9"/>
  <c r="AC48" i="9" s="1"/>
  <c r="H26" i="32"/>
  <c r="C27" i="32" s="1"/>
  <c r="D200" i="33"/>
  <c r="E200" i="33" s="1"/>
  <c r="D242" i="31"/>
  <c r="E242" i="31" s="1"/>
  <c r="G231" i="30"/>
  <c r="F231" i="30" s="1"/>
  <c r="AF48" i="9" l="1"/>
  <c r="AD48" i="9"/>
  <c r="D24" i="34"/>
  <c r="E24" i="34" s="1"/>
  <c r="G27" i="32"/>
  <c r="F27" i="32" s="1"/>
  <c r="H242" i="31"/>
  <c r="C243" i="31" s="1"/>
  <c r="H200" i="33"/>
  <c r="D231" i="30"/>
  <c r="E231" i="30" s="1"/>
  <c r="AH48" i="9" l="1"/>
  <c r="AG48" i="9"/>
  <c r="H24" i="34"/>
  <c r="C25" i="34" s="1"/>
  <c r="D27" i="32"/>
  <c r="E27" i="32" s="1"/>
  <c r="C201" i="33"/>
  <c r="G243" i="31"/>
  <c r="F243" i="31" s="1"/>
  <c r="H231" i="30"/>
  <c r="H27" i="32" l="1"/>
  <c r="C28" i="32" s="1"/>
  <c r="G25" i="34"/>
  <c r="F25" i="34" s="1"/>
  <c r="G201" i="33"/>
  <c r="F201" i="33" s="1"/>
  <c r="D243" i="31"/>
  <c r="E243" i="31" s="1"/>
  <c r="C232" i="30"/>
  <c r="H243" i="31" l="1"/>
  <c r="D25" i="34"/>
  <c r="E25" i="34" s="1"/>
  <c r="G28" i="32"/>
  <c r="F28" i="32" s="1"/>
  <c r="D201" i="33"/>
  <c r="E201" i="33" s="1"/>
  <c r="C244" i="31"/>
  <c r="G232" i="30"/>
  <c r="F232" i="30" s="1"/>
  <c r="H25" i="34" l="1"/>
  <c r="C26" i="34" s="1"/>
  <c r="D28" i="32"/>
  <c r="E28" i="32" s="1"/>
  <c r="H201" i="33"/>
  <c r="C202" i="33" s="1"/>
  <c r="G244" i="31"/>
  <c r="F244" i="31" s="1"/>
  <c r="D232" i="30"/>
  <c r="E232" i="30" s="1"/>
  <c r="H28" i="32" l="1"/>
  <c r="C29" i="32" s="1"/>
  <c r="G26" i="34"/>
  <c r="F26" i="34" s="1"/>
  <c r="G202" i="33"/>
  <c r="F202" i="33" s="1"/>
  <c r="D244" i="31"/>
  <c r="E244" i="31" s="1"/>
  <c r="H232" i="30"/>
  <c r="D26" i="34" l="1"/>
  <c r="E26" i="34" s="1"/>
  <c r="G29" i="32"/>
  <c r="F29" i="32" s="1"/>
  <c r="H244" i="31"/>
  <c r="C245" i="31" s="1"/>
  <c r="D202" i="33"/>
  <c r="E202" i="33" s="1"/>
  <c r="C233" i="30"/>
  <c r="H26" i="34" l="1"/>
  <c r="C27" i="34" s="1"/>
  <c r="D29" i="32"/>
  <c r="E29" i="32" s="1"/>
  <c r="H202" i="33"/>
  <c r="G245" i="31"/>
  <c r="F245" i="31" s="1"/>
  <c r="G233" i="30"/>
  <c r="F233" i="30" s="1"/>
  <c r="H29" i="32" l="1"/>
  <c r="C30" i="32" s="1"/>
  <c r="G27" i="34"/>
  <c r="F27" i="34" s="1"/>
  <c r="C203" i="33"/>
  <c r="D245" i="31"/>
  <c r="E245" i="31" s="1"/>
  <c r="D233" i="30"/>
  <c r="E233" i="30" s="1"/>
  <c r="H245" i="31" l="1"/>
  <c r="C246" i="31" s="1"/>
  <c r="D27" i="34"/>
  <c r="E27" i="34" s="1"/>
  <c r="G30" i="32"/>
  <c r="F30" i="32" s="1"/>
  <c r="G203" i="33"/>
  <c r="F203" i="33" s="1"/>
  <c r="H233" i="30"/>
  <c r="C234" i="30" s="1"/>
  <c r="H27" i="34" l="1"/>
  <c r="C28" i="34" s="1"/>
  <c r="D30" i="32"/>
  <c r="E30" i="32" s="1"/>
  <c r="D203" i="33"/>
  <c r="E203" i="33" s="1"/>
  <c r="G246" i="31"/>
  <c r="F246" i="31" s="1"/>
  <c r="G234" i="30"/>
  <c r="F234" i="30" s="1"/>
  <c r="H30" i="32" l="1"/>
  <c r="C31" i="32" s="1"/>
  <c r="G28" i="34"/>
  <c r="F28" i="34" s="1"/>
  <c r="H203" i="33"/>
  <c r="D246" i="31"/>
  <c r="E246" i="31" s="1"/>
  <c r="D234" i="30"/>
  <c r="E234" i="30" s="1"/>
  <c r="G31" i="32" l="1"/>
  <c r="F31" i="32" s="1"/>
  <c r="D28" i="34"/>
  <c r="E28" i="34" s="1"/>
  <c r="H246" i="31"/>
  <c r="C247" i="31" s="1"/>
  <c r="C204" i="33"/>
  <c r="G204" i="33" s="1"/>
  <c r="F204" i="33" s="1"/>
  <c r="H234" i="30"/>
  <c r="C235" i="30" s="1"/>
  <c r="H28" i="34" l="1"/>
  <c r="C29" i="34" s="1"/>
  <c r="D31" i="32"/>
  <c r="E31" i="32" s="1"/>
  <c r="D204" i="33"/>
  <c r="E204" i="33" s="1"/>
  <c r="G247" i="31"/>
  <c r="F247" i="31" s="1"/>
  <c r="G235" i="30"/>
  <c r="F235" i="30" s="1"/>
  <c r="H31" i="32" l="1"/>
  <c r="C32" i="32" s="1"/>
  <c r="G29" i="34"/>
  <c r="F29" i="34" s="1"/>
  <c r="H204" i="33"/>
  <c r="D247" i="31"/>
  <c r="E247" i="31" s="1"/>
  <c r="D235" i="30"/>
  <c r="E235" i="30" s="1"/>
  <c r="D29" i="34" l="1"/>
  <c r="E29" i="34" s="1"/>
  <c r="G32" i="32"/>
  <c r="F32" i="32" s="1"/>
  <c r="H247" i="31"/>
  <c r="C248" i="31" s="1"/>
  <c r="C205" i="33"/>
  <c r="H235" i="30"/>
  <c r="H29" i="34" l="1"/>
  <c r="C30" i="34" s="1"/>
  <c r="D32" i="32"/>
  <c r="E32" i="32" s="1"/>
  <c r="G205" i="33"/>
  <c r="F205" i="33" s="1"/>
  <c r="G248" i="31"/>
  <c r="F248" i="31" s="1"/>
  <c r="C236" i="30"/>
  <c r="H32" i="32" l="1"/>
  <c r="C33" i="32" s="1"/>
  <c r="G30" i="34"/>
  <c r="F30" i="34" s="1"/>
  <c r="D205" i="33"/>
  <c r="E205" i="33" s="1"/>
  <c r="D248" i="31"/>
  <c r="E248" i="31" s="1"/>
  <c r="G236" i="30"/>
  <c r="F236" i="30" s="1"/>
  <c r="H248" i="31" l="1"/>
  <c r="C249" i="31" s="1"/>
  <c r="D30" i="34"/>
  <c r="E30" i="34" s="1"/>
  <c r="G33" i="32"/>
  <c r="F33" i="32" s="1"/>
  <c r="H205" i="33"/>
  <c r="C206" i="33" s="1"/>
  <c r="D236" i="30"/>
  <c r="E236" i="30" s="1"/>
  <c r="H30" i="34" l="1"/>
  <c r="C31" i="34" s="1"/>
  <c r="D33" i="32"/>
  <c r="E33" i="32" s="1"/>
  <c r="H236" i="30"/>
  <c r="C237" i="30" s="1"/>
  <c r="G206" i="33"/>
  <c r="F206" i="33" s="1"/>
  <c r="G249" i="31"/>
  <c r="F249" i="31" s="1"/>
  <c r="H33" i="32" l="1"/>
  <c r="C34" i="32" s="1"/>
  <c r="G31" i="34"/>
  <c r="F31" i="34" s="1"/>
  <c r="D206" i="33"/>
  <c r="E206" i="33" s="1"/>
  <c r="D249" i="31"/>
  <c r="E249" i="31" s="1"/>
  <c r="G237" i="30"/>
  <c r="F237" i="30" s="1"/>
  <c r="D31" i="34" l="1"/>
  <c r="E31" i="34" s="1"/>
  <c r="G34" i="32"/>
  <c r="F34" i="32" s="1"/>
  <c r="H249" i="31"/>
  <c r="C250" i="31" s="1"/>
  <c r="H206" i="33"/>
  <c r="D237" i="30"/>
  <c r="E237" i="30" s="1"/>
  <c r="H237" i="30" l="1"/>
  <c r="C238" i="30" s="1"/>
  <c r="H31" i="34"/>
  <c r="C32" i="34" s="1"/>
  <c r="D34" i="32"/>
  <c r="E34" i="32" s="1"/>
  <c r="C207" i="33"/>
  <c r="G250" i="31"/>
  <c r="F250" i="31" s="1"/>
  <c r="H34" i="32" l="1"/>
  <c r="G32" i="34"/>
  <c r="F32" i="34" s="1"/>
  <c r="G207" i="33"/>
  <c r="F207" i="33" s="1"/>
  <c r="D250" i="31"/>
  <c r="E250" i="31" s="1"/>
  <c r="G238" i="30"/>
  <c r="F238" i="30" s="1"/>
  <c r="D32" i="34" l="1"/>
  <c r="E32" i="34" s="1"/>
  <c r="C35" i="32"/>
  <c r="H250" i="31"/>
  <c r="C251" i="31" s="1"/>
  <c r="D207" i="33"/>
  <c r="E207" i="33" s="1"/>
  <c r="D238" i="30"/>
  <c r="E238" i="30" s="1"/>
  <c r="H32" i="34" l="1"/>
  <c r="C33" i="34" s="1"/>
  <c r="G35" i="32"/>
  <c r="F35" i="32" s="1"/>
  <c r="H207" i="33"/>
  <c r="C208" i="33" s="1"/>
  <c r="G251" i="31"/>
  <c r="F251" i="31" s="1"/>
  <c r="H238" i="30"/>
  <c r="G33" i="34" l="1"/>
  <c r="F33" i="34" s="1"/>
  <c r="D35" i="32"/>
  <c r="E35" i="32" s="1"/>
  <c r="G208" i="33"/>
  <c r="F208" i="33" s="1"/>
  <c r="D251" i="31"/>
  <c r="E251" i="31" s="1"/>
  <c r="C239" i="30"/>
  <c r="H35" i="32" l="1"/>
  <c r="C36" i="32" s="1"/>
  <c r="H251" i="31"/>
  <c r="C252" i="31" s="1"/>
  <c r="D33" i="34"/>
  <c r="E33" i="34" s="1"/>
  <c r="D208" i="33"/>
  <c r="E208" i="33" s="1"/>
  <c r="G239" i="30"/>
  <c r="F239" i="30" s="1"/>
  <c r="AB49" i="27" l="1"/>
  <c r="AC49" i="27" s="1"/>
  <c r="AF49" i="26"/>
  <c r="AG49" i="26" s="1"/>
  <c r="AC49" i="12"/>
  <c r="AD49" i="12" s="1"/>
  <c r="AB49" i="4"/>
  <c r="AC49" i="4" s="1"/>
  <c r="H33" i="34"/>
  <c r="C34" i="34" s="1"/>
  <c r="H252" i="31"/>
  <c r="H253" i="31" s="1"/>
  <c r="G36" i="32"/>
  <c r="F36" i="32" s="1"/>
  <c r="H208" i="33"/>
  <c r="F252" i="31"/>
  <c r="D252" i="31" s="1"/>
  <c r="E252" i="31" s="1"/>
  <c r="G252" i="31"/>
  <c r="D239" i="30"/>
  <c r="E239" i="30" s="1"/>
  <c r="H239" i="30" l="1"/>
  <c r="C240" i="30" s="1"/>
  <c r="C253" i="31"/>
  <c r="F253" i="31" s="1"/>
  <c r="D253" i="31" s="1"/>
  <c r="E253" i="31" s="1"/>
  <c r="AG49" i="12"/>
  <c r="AE49" i="12"/>
  <c r="AJ49" i="26"/>
  <c r="AH49" i="26"/>
  <c r="AF49" i="4"/>
  <c r="AD49" i="4"/>
  <c r="AF49" i="27"/>
  <c r="AD49" i="27"/>
  <c r="D36" i="32"/>
  <c r="E36" i="32" s="1"/>
  <c r="G34" i="34"/>
  <c r="F34" i="34" s="1"/>
  <c r="C209" i="33"/>
  <c r="G253" i="31"/>
  <c r="H254" i="31"/>
  <c r="C254" i="31"/>
  <c r="AG49" i="27" l="1"/>
  <c r="AH49" i="27"/>
  <c r="AK49" i="26"/>
  <c r="AL49" i="26"/>
  <c r="AG49" i="4"/>
  <c r="AH49" i="4"/>
  <c r="AI49" i="12"/>
  <c r="AH49" i="12"/>
  <c r="H36" i="32"/>
  <c r="C37" i="32" s="1"/>
  <c r="D34" i="34"/>
  <c r="E34" i="34" s="1"/>
  <c r="G209" i="33"/>
  <c r="F209" i="33" s="1"/>
  <c r="G254" i="31"/>
  <c r="F254" i="31"/>
  <c r="D254" i="31" s="1"/>
  <c r="E254" i="31" s="1"/>
  <c r="H255" i="31"/>
  <c r="C255" i="31"/>
  <c r="G240" i="30"/>
  <c r="F240" i="30" s="1"/>
  <c r="H34" i="34" l="1"/>
  <c r="C35" i="34" s="1"/>
  <c r="G37" i="32"/>
  <c r="F37" i="32" s="1"/>
  <c r="D209" i="33"/>
  <c r="E209" i="33" s="1"/>
  <c r="G255" i="31"/>
  <c r="F255" i="31"/>
  <c r="D255" i="31" s="1"/>
  <c r="E255" i="31" s="1"/>
  <c r="C256" i="31"/>
  <c r="H256" i="31"/>
  <c r="D240" i="30"/>
  <c r="E240" i="30" s="1"/>
  <c r="G35" i="34" l="1"/>
  <c r="F35" i="34" s="1"/>
  <c r="D37" i="32"/>
  <c r="E37" i="32" s="1"/>
  <c r="H240" i="30"/>
  <c r="C241" i="30" s="1"/>
  <c r="H209" i="33"/>
  <c r="H257" i="31"/>
  <c r="C257" i="31"/>
  <c r="G256" i="31"/>
  <c r="F256" i="31"/>
  <c r="D256" i="31" s="1"/>
  <c r="E256" i="31" s="1"/>
  <c r="H37" i="32" l="1"/>
  <c r="C38" i="32" s="1"/>
  <c r="D35" i="34"/>
  <c r="E35" i="34" s="1"/>
  <c r="C210" i="33"/>
  <c r="G257" i="31"/>
  <c r="F257" i="31"/>
  <c r="D257" i="31" s="1"/>
  <c r="E257" i="31" s="1"/>
  <c r="H258" i="31"/>
  <c r="C258" i="31"/>
  <c r="G241" i="30"/>
  <c r="F241" i="30" s="1"/>
  <c r="H35" i="34" l="1"/>
  <c r="G38" i="32"/>
  <c r="F38" i="32" s="1"/>
  <c r="G210" i="33"/>
  <c r="F210" i="33" s="1"/>
  <c r="H259" i="31"/>
  <c r="C259" i="31"/>
  <c r="F258" i="31"/>
  <c r="D258" i="31" s="1"/>
  <c r="E258" i="31" s="1"/>
  <c r="G258" i="31"/>
  <c r="D241" i="30"/>
  <c r="E241" i="30" s="1"/>
  <c r="C36" i="34" l="1"/>
  <c r="G36" i="34" s="1"/>
  <c r="F36" i="34" s="1"/>
  <c r="AB49" i="9"/>
  <c r="AC49" i="9" s="1"/>
  <c r="D38" i="32"/>
  <c r="E38" i="32" s="1"/>
  <c r="D210" i="33"/>
  <c r="E210" i="33" s="1"/>
  <c r="G259" i="31"/>
  <c r="F259" i="31"/>
  <c r="D259" i="31" s="1"/>
  <c r="E259" i="31" s="1"/>
  <c r="H260" i="31"/>
  <c r="C260" i="31"/>
  <c r="H241" i="30"/>
  <c r="AF49" i="9" l="1"/>
  <c r="AD49" i="9"/>
  <c r="H38" i="32"/>
  <c r="C39" i="32" s="1"/>
  <c r="D36" i="34"/>
  <c r="E36" i="34" s="1"/>
  <c r="H210" i="33"/>
  <c r="G260" i="31"/>
  <c r="F260" i="31"/>
  <c r="D260" i="31" s="1"/>
  <c r="E260" i="31" s="1"/>
  <c r="H261" i="31"/>
  <c r="C261" i="31"/>
  <c r="C242" i="30"/>
  <c r="AG49" i="9" l="1"/>
  <c r="AH49" i="9"/>
  <c r="H36" i="34"/>
  <c r="C37" i="34" s="1"/>
  <c r="G39" i="32"/>
  <c r="F39" i="32" s="1"/>
  <c r="C211" i="33"/>
  <c r="G261" i="31"/>
  <c r="F261" i="31"/>
  <c r="D261" i="31" s="1"/>
  <c r="E261" i="31" s="1"/>
  <c r="H262" i="31"/>
  <c r="C262" i="31"/>
  <c r="G242" i="30"/>
  <c r="F242" i="30" s="1"/>
  <c r="D39" i="32" l="1"/>
  <c r="E39" i="32" s="1"/>
  <c r="G37" i="34"/>
  <c r="F37" i="34" s="1"/>
  <c r="G211" i="33"/>
  <c r="F211" i="33" s="1"/>
  <c r="F262" i="31"/>
  <c r="D262" i="31" s="1"/>
  <c r="E262" i="31" s="1"/>
  <c r="G262" i="31"/>
  <c r="H263" i="31"/>
  <c r="C263" i="31"/>
  <c r="D242" i="30"/>
  <c r="E242" i="30" s="1"/>
  <c r="D37" i="34" l="1"/>
  <c r="E37" i="34" s="1"/>
  <c r="H39" i="32"/>
  <c r="D211" i="33"/>
  <c r="E211" i="33" s="1"/>
  <c r="G263" i="31"/>
  <c r="F263" i="31"/>
  <c r="D263" i="31" s="1"/>
  <c r="E263" i="31" s="1"/>
  <c r="H264" i="31"/>
  <c r="C264" i="31"/>
  <c r="H242" i="30"/>
  <c r="H37" i="34" l="1"/>
  <c r="C38" i="34" s="1"/>
  <c r="C40" i="32"/>
  <c r="H211" i="33"/>
  <c r="H265" i="31"/>
  <c r="C265" i="31"/>
  <c r="G264" i="31"/>
  <c r="F264" i="31"/>
  <c r="D264" i="31" s="1"/>
  <c r="E264" i="31" s="1"/>
  <c r="C243" i="30"/>
  <c r="G38" i="34" l="1"/>
  <c r="F38" i="34" s="1"/>
  <c r="G40" i="32"/>
  <c r="F40" i="32" s="1"/>
  <c r="C212" i="33"/>
  <c r="G265" i="31"/>
  <c r="F265" i="31"/>
  <c r="D265" i="31" s="1"/>
  <c r="E265" i="31" s="1"/>
  <c r="H266" i="31"/>
  <c r="C266" i="31"/>
  <c r="G243" i="30"/>
  <c r="F243" i="30" s="1"/>
  <c r="D40" i="32" l="1"/>
  <c r="E40" i="32" s="1"/>
  <c r="D38" i="34"/>
  <c r="E38" i="34" s="1"/>
  <c r="G212" i="33"/>
  <c r="F212" i="33" s="1"/>
  <c r="G266" i="31"/>
  <c r="F266" i="31"/>
  <c r="D266" i="31" s="1"/>
  <c r="E266" i="31" s="1"/>
  <c r="H267" i="31"/>
  <c r="C267" i="31"/>
  <c r="D243" i="30"/>
  <c r="E243" i="30" s="1"/>
  <c r="H38" i="34" l="1"/>
  <c r="C39" i="34" s="1"/>
  <c r="H40" i="32"/>
  <c r="C41" i="32" s="1"/>
  <c r="D212" i="33"/>
  <c r="E212" i="33" s="1"/>
  <c r="G267" i="31"/>
  <c r="F267" i="31"/>
  <c r="D267" i="31" s="1"/>
  <c r="E267" i="31" s="1"/>
  <c r="H268" i="31"/>
  <c r="C268" i="31"/>
  <c r="H243" i="30"/>
  <c r="C244" i="30" s="1"/>
  <c r="G41" i="32" l="1"/>
  <c r="F41" i="32" s="1"/>
  <c r="G39" i="34"/>
  <c r="F39" i="34" s="1"/>
  <c r="H212" i="33"/>
  <c r="H269" i="31"/>
  <c r="C269" i="31"/>
  <c r="G268" i="31"/>
  <c r="F268" i="31"/>
  <c r="D268" i="31" s="1"/>
  <c r="E268" i="31" s="1"/>
  <c r="G244" i="30"/>
  <c r="F244" i="30" s="1"/>
  <c r="D39" i="34" l="1"/>
  <c r="E39" i="34" s="1"/>
  <c r="D41" i="32"/>
  <c r="E41" i="32" s="1"/>
  <c r="C213" i="33"/>
  <c r="G269" i="31"/>
  <c r="F269" i="31"/>
  <c r="D269" i="31" s="1"/>
  <c r="E269" i="31" s="1"/>
  <c r="H270" i="31"/>
  <c r="C270" i="31"/>
  <c r="D244" i="30"/>
  <c r="E244" i="30" s="1"/>
  <c r="H41" i="32" l="1"/>
  <c r="C42" i="32" s="1"/>
  <c r="H39" i="34"/>
  <c r="G213" i="33"/>
  <c r="F213" i="33" s="1"/>
  <c r="F270" i="31"/>
  <c r="D270" i="31" s="1"/>
  <c r="E270" i="31" s="1"/>
  <c r="G270" i="31"/>
  <c r="C271" i="31"/>
  <c r="H271" i="31"/>
  <c r="H244" i="30"/>
  <c r="C40" i="34" l="1"/>
  <c r="G42" i="32"/>
  <c r="F42" i="32" s="1"/>
  <c r="D213" i="33"/>
  <c r="E213" i="33" s="1"/>
  <c r="G271" i="31"/>
  <c r="F271" i="31"/>
  <c r="D271" i="31" s="1"/>
  <c r="E271" i="31" s="1"/>
  <c r="H272" i="31"/>
  <c r="C272" i="31"/>
  <c r="C245" i="30"/>
  <c r="D42" i="32" l="1"/>
  <c r="E42" i="32" s="1"/>
  <c r="G40" i="34"/>
  <c r="F40" i="34" s="1"/>
  <c r="H213" i="33"/>
  <c r="H273" i="31"/>
  <c r="C273" i="31"/>
  <c r="F272" i="31"/>
  <c r="D272" i="31" s="1"/>
  <c r="E272" i="31" s="1"/>
  <c r="G272" i="31"/>
  <c r="G245" i="30"/>
  <c r="F245" i="30" s="1"/>
  <c r="D40" i="34" l="1"/>
  <c r="E40" i="34" s="1"/>
  <c r="H42" i="32"/>
  <c r="C214" i="33"/>
  <c r="G273" i="31"/>
  <c r="F273" i="31"/>
  <c r="D273" i="31" s="1"/>
  <c r="E273" i="31" s="1"/>
  <c r="H274" i="31"/>
  <c r="C274" i="31"/>
  <c r="D245" i="30"/>
  <c r="E245" i="30" s="1"/>
  <c r="H40" i="34" l="1"/>
  <c r="C41" i="34" s="1"/>
  <c r="C43" i="32"/>
  <c r="G214" i="33"/>
  <c r="F214" i="33" s="1"/>
  <c r="F274" i="31"/>
  <c r="D274" i="31" s="1"/>
  <c r="E274" i="31" s="1"/>
  <c r="G274" i="31"/>
  <c r="H275" i="31"/>
  <c r="C275" i="31"/>
  <c r="H245" i="30"/>
  <c r="G41" i="34" l="1"/>
  <c r="F41" i="34" s="1"/>
  <c r="G43" i="32"/>
  <c r="F43" i="32" s="1"/>
  <c r="D214" i="33"/>
  <c r="E214" i="33" s="1"/>
  <c r="G275" i="31"/>
  <c r="F275" i="31"/>
  <c r="D275" i="31" s="1"/>
  <c r="E275" i="31" s="1"/>
  <c r="H276" i="31"/>
  <c r="C276" i="31"/>
  <c r="C246" i="30"/>
  <c r="D43" i="32" l="1"/>
  <c r="E43" i="32" s="1"/>
  <c r="D41" i="34"/>
  <c r="E41" i="34" s="1"/>
  <c r="H214" i="33"/>
  <c r="G276" i="31"/>
  <c r="F276" i="31"/>
  <c r="D276" i="31" s="1"/>
  <c r="E276" i="31" s="1"/>
  <c r="H277" i="31"/>
  <c r="C277" i="31"/>
  <c r="G246" i="30"/>
  <c r="F246" i="30" s="1"/>
  <c r="H41" i="34" l="1"/>
  <c r="C42" i="34" s="1"/>
  <c r="H43" i="32"/>
  <c r="C215" i="33"/>
  <c r="H278" i="31"/>
  <c r="C278" i="31"/>
  <c r="G277" i="31"/>
  <c r="F277" i="31"/>
  <c r="D277" i="31" s="1"/>
  <c r="E277" i="31" s="1"/>
  <c r="D246" i="30"/>
  <c r="E246" i="30" s="1"/>
  <c r="C44" i="32" l="1"/>
  <c r="G42" i="34"/>
  <c r="F42" i="34" s="1"/>
  <c r="G215" i="33"/>
  <c r="F215" i="33" s="1"/>
  <c r="F278" i="31"/>
  <c r="D278" i="31" s="1"/>
  <c r="E278" i="31" s="1"/>
  <c r="G278" i="31"/>
  <c r="H279" i="31"/>
  <c r="C279" i="31"/>
  <c r="H246" i="30"/>
  <c r="D42" i="34" l="1"/>
  <c r="E42" i="34" s="1"/>
  <c r="G44" i="32"/>
  <c r="F44" i="32" s="1"/>
  <c r="D215" i="33"/>
  <c r="E215" i="33" s="1"/>
  <c r="F279" i="31"/>
  <c r="D279" i="31" s="1"/>
  <c r="E279" i="31" s="1"/>
  <c r="G279" i="31"/>
  <c r="H280" i="31"/>
  <c r="C280" i="31"/>
  <c r="C247" i="30"/>
  <c r="D44" i="32" l="1"/>
  <c r="E44" i="32" s="1"/>
  <c r="H42" i="34"/>
  <c r="H215" i="33"/>
  <c r="H281" i="31"/>
  <c r="C281" i="31"/>
  <c r="G280" i="31"/>
  <c r="F280" i="31"/>
  <c r="D280" i="31" s="1"/>
  <c r="E280" i="31" s="1"/>
  <c r="G247" i="30"/>
  <c r="F247" i="30" s="1"/>
  <c r="C43" i="34" l="1"/>
  <c r="H44" i="32"/>
  <c r="C216" i="33"/>
  <c r="G281" i="31"/>
  <c r="F281" i="31"/>
  <c r="D281" i="31" s="1"/>
  <c r="E281" i="31" s="1"/>
  <c r="H282" i="31"/>
  <c r="C282" i="31"/>
  <c r="D247" i="30"/>
  <c r="E247" i="30" s="1"/>
  <c r="C45" i="32" l="1"/>
  <c r="G43" i="34"/>
  <c r="F43" i="34" s="1"/>
  <c r="G216" i="33"/>
  <c r="F216" i="33" s="1"/>
  <c r="F282" i="31"/>
  <c r="D282" i="31" s="1"/>
  <c r="E282" i="31" s="1"/>
  <c r="G282" i="31"/>
  <c r="H283" i="31"/>
  <c r="C283" i="31"/>
  <c r="H247" i="30"/>
  <c r="D43" i="34" l="1"/>
  <c r="E43" i="34" s="1"/>
  <c r="G45" i="32"/>
  <c r="F45" i="32" s="1"/>
  <c r="D216" i="33"/>
  <c r="E216" i="33" s="1"/>
  <c r="H284" i="31"/>
  <c r="C284" i="31"/>
  <c r="G283" i="31"/>
  <c r="F283" i="31"/>
  <c r="D283" i="31" s="1"/>
  <c r="E283" i="31" s="1"/>
  <c r="C248" i="30"/>
  <c r="D45" i="32" l="1"/>
  <c r="E45" i="32" s="1"/>
  <c r="H43" i="34"/>
  <c r="H216" i="33"/>
  <c r="G284" i="31"/>
  <c r="F284" i="31"/>
  <c r="D284" i="31" s="1"/>
  <c r="E284" i="31" s="1"/>
  <c r="H285" i="31"/>
  <c r="C285" i="31"/>
  <c r="G248" i="30"/>
  <c r="F248" i="30" s="1"/>
  <c r="H45" i="32" l="1"/>
  <c r="C46" i="32" s="1"/>
  <c r="C44" i="34"/>
  <c r="C217" i="33"/>
  <c r="G285" i="31"/>
  <c r="F285" i="31"/>
  <c r="D285" i="31" s="1"/>
  <c r="E285" i="31" s="1"/>
  <c r="H286" i="31"/>
  <c r="C286" i="31"/>
  <c r="D248" i="30"/>
  <c r="E248" i="30" s="1"/>
  <c r="G46" i="32" l="1"/>
  <c r="F46" i="32" s="1"/>
  <c r="G44" i="34"/>
  <c r="F44" i="34" s="1"/>
  <c r="G217" i="33"/>
  <c r="F217" i="33" s="1"/>
  <c r="H287" i="31"/>
  <c r="C287" i="31"/>
  <c r="F286" i="31"/>
  <c r="D286" i="31" s="1"/>
  <c r="E286" i="31" s="1"/>
  <c r="G286" i="31"/>
  <c r="H248" i="30"/>
  <c r="D44" i="34" l="1"/>
  <c r="E44" i="34" s="1"/>
  <c r="D46" i="32"/>
  <c r="E46" i="32" s="1"/>
  <c r="D217" i="33"/>
  <c r="E217" i="33" s="1"/>
  <c r="G287" i="31"/>
  <c r="F287" i="31"/>
  <c r="D287" i="31" s="1"/>
  <c r="E287" i="31" s="1"/>
  <c r="H288" i="31"/>
  <c r="C288" i="31"/>
  <c r="C249" i="30"/>
  <c r="H46" i="32" l="1"/>
  <c r="C47" i="32" s="1"/>
  <c r="H44" i="34"/>
  <c r="H217" i="33"/>
  <c r="H289" i="31"/>
  <c r="C289" i="31"/>
  <c r="G288" i="31"/>
  <c r="F288" i="31"/>
  <c r="D288" i="31" s="1"/>
  <c r="E288" i="31" s="1"/>
  <c r="G249" i="30"/>
  <c r="F249" i="30" s="1"/>
  <c r="C45" i="34" l="1"/>
  <c r="G47" i="32"/>
  <c r="F47" i="32" s="1"/>
  <c r="C218" i="33"/>
  <c r="G289" i="31"/>
  <c r="F289" i="31"/>
  <c r="D289" i="31" s="1"/>
  <c r="E289" i="31" s="1"/>
  <c r="H290" i="31"/>
  <c r="C290" i="31"/>
  <c r="D249" i="30"/>
  <c r="E249" i="30" s="1"/>
  <c r="H249" i="30" l="1"/>
  <c r="D47" i="32"/>
  <c r="E47" i="32" s="1"/>
  <c r="G45" i="34"/>
  <c r="F45" i="34" s="1"/>
  <c r="G218" i="33"/>
  <c r="F218" i="33" s="1"/>
  <c r="G290" i="31"/>
  <c r="F290" i="31"/>
  <c r="D290" i="31" s="1"/>
  <c r="E290" i="31" s="1"/>
  <c r="H291" i="31"/>
  <c r="C291" i="31"/>
  <c r="C250" i="30"/>
  <c r="D45" i="34" l="1"/>
  <c r="E45" i="34" s="1"/>
  <c r="H47" i="32"/>
  <c r="D218" i="33"/>
  <c r="E218" i="33" s="1"/>
  <c r="G291" i="31"/>
  <c r="F291" i="31"/>
  <c r="D291" i="31" s="1"/>
  <c r="E291" i="31" s="1"/>
  <c r="C292" i="31"/>
  <c r="H292" i="31"/>
  <c r="G250" i="30"/>
  <c r="F250" i="30" s="1"/>
  <c r="AB50" i="27" l="1"/>
  <c r="AC50" i="27" s="1"/>
  <c r="AF50" i="26"/>
  <c r="AG50" i="26" s="1"/>
  <c r="AC50" i="12"/>
  <c r="AD50" i="12" s="1"/>
  <c r="AB50" i="4"/>
  <c r="AC50" i="4" s="1"/>
  <c r="C48" i="32"/>
  <c r="H45" i="34"/>
  <c r="H218" i="33"/>
  <c r="G292" i="31"/>
  <c r="F292" i="31"/>
  <c r="D292" i="31" s="1"/>
  <c r="E292" i="31" s="1"/>
  <c r="H293" i="31"/>
  <c r="C293" i="31"/>
  <c r="D250" i="30"/>
  <c r="E250" i="30" s="1"/>
  <c r="AI50" i="4" l="1"/>
  <c r="P32" i="4"/>
  <c r="Q32" i="4" s="1"/>
  <c r="AG50" i="12"/>
  <c r="AJ50" i="12"/>
  <c r="R32" i="12" s="1"/>
  <c r="P32" i="12"/>
  <c r="Q32" i="12" s="1"/>
  <c r="AE50" i="12"/>
  <c r="AM50" i="26"/>
  <c r="R32" i="26" s="1"/>
  <c r="P32" i="26"/>
  <c r="Q32" i="26" s="1"/>
  <c r="AH50" i="26"/>
  <c r="AJ50" i="26"/>
  <c r="AF50" i="4"/>
  <c r="R32" i="4"/>
  <c r="AD50" i="4"/>
  <c r="AI50" i="27"/>
  <c r="R32" i="27" s="1"/>
  <c r="AD50" i="27"/>
  <c r="P32" i="27"/>
  <c r="Q32" i="27" s="1"/>
  <c r="AF50" i="27"/>
  <c r="C46" i="34"/>
  <c r="G48" i="32"/>
  <c r="F48" i="32" s="1"/>
  <c r="C219" i="33"/>
  <c r="G293" i="31"/>
  <c r="F293" i="31"/>
  <c r="D293" i="31" s="1"/>
  <c r="E293" i="31" s="1"/>
  <c r="H294" i="31"/>
  <c r="C294" i="31"/>
  <c r="H250" i="30"/>
  <c r="AH50" i="27" l="1"/>
  <c r="AG50" i="27"/>
  <c r="AK50" i="26"/>
  <c r="AL50" i="26"/>
  <c r="AH50" i="4"/>
  <c r="AG50" i="4"/>
  <c r="AH50" i="12"/>
  <c r="AI50" i="12"/>
  <c r="D48" i="32"/>
  <c r="E48" i="32" s="1"/>
  <c r="G46" i="34"/>
  <c r="F46" i="34" s="1"/>
  <c r="G219" i="33"/>
  <c r="F219" i="33" s="1"/>
  <c r="F294" i="31"/>
  <c r="D294" i="31" s="1"/>
  <c r="E294" i="31" s="1"/>
  <c r="G294" i="31"/>
  <c r="H295" i="31"/>
  <c r="C295" i="31"/>
  <c r="C251" i="30"/>
  <c r="H48" i="32" l="1"/>
  <c r="C49" i="32" s="1"/>
  <c r="D46" i="34"/>
  <c r="E46" i="34" s="1"/>
  <c r="D219" i="33"/>
  <c r="E219" i="33" s="1"/>
  <c r="F295" i="31"/>
  <c r="D295" i="31" s="1"/>
  <c r="E295" i="31" s="1"/>
  <c r="G295" i="31"/>
  <c r="C296" i="31"/>
  <c r="H296" i="31"/>
  <c r="G251" i="30"/>
  <c r="F251" i="30" s="1"/>
  <c r="H46" i="34" l="1"/>
  <c r="G49" i="32"/>
  <c r="F49" i="32" s="1"/>
  <c r="H219" i="33"/>
  <c r="F296" i="31"/>
  <c r="D296" i="31" s="1"/>
  <c r="E296" i="31" s="1"/>
  <c r="G296" i="31"/>
  <c r="H297" i="31"/>
  <c r="C297" i="31"/>
  <c r="D251" i="30"/>
  <c r="E251" i="30" s="1"/>
  <c r="H251" i="30" l="1"/>
  <c r="C252" i="30" s="1"/>
  <c r="D49" i="32"/>
  <c r="E49" i="32" s="1"/>
  <c r="C47" i="34"/>
  <c r="C220" i="33"/>
  <c r="F297" i="31"/>
  <c r="D297" i="31" s="1"/>
  <c r="E297" i="31" s="1"/>
  <c r="G297" i="31"/>
  <c r="C298" i="31"/>
  <c r="H298" i="31"/>
  <c r="H252" i="30" l="1"/>
  <c r="H49" i="32"/>
  <c r="C50" i="32" s="1"/>
  <c r="G47" i="34"/>
  <c r="F47" i="34" s="1"/>
  <c r="G220" i="33"/>
  <c r="F220" i="33" s="1"/>
  <c r="F298" i="31"/>
  <c r="D298" i="31" s="1"/>
  <c r="E298" i="31" s="1"/>
  <c r="G298" i="31"/>
  <c r="C299" i="31"/>
  <c r="H299" i="31"/>
  <c r="F252" i="30"/>
  <c r="D252" i="30" s="1"/>
  <c r="E252" i="30" s="1"/>
  <c r="G252" i="30"/>
  <c r="H253" i="30"/>
  <c r="C253" i="30"/>
  <c r="D47" i="34" l="1"/>
  <c r="E47" i="34" s="1"/>
  <c r="G50" i="32"/>
  <c r="F50" i="32" s="1"/>
  <c r="D220" i="33"/>
  <c r="E220" i="33" s="1"/>
  <c r="G299" i="31"/>
  <c r="F299" i="31"/>
  <c r="D299" i="31" s="1"/>
  <c r="E299" i="31" s="1"/>
  <c r="H300" i="31"/>
  <c r="C300" i="31"/>
  <c r="F253" i="30"/>
  <c r="D253" i="30" s="1"/>
  <c r="E253" i="30" s="1"/>
  <c r="G253" i="30"/>
  <c r="H254" i="30"/>
  <c r="C254" i="30"/>
  <c r="D50" i="32" l="1"/>
  <c r="E50" i="32" s="1"/>
  <c r="H47" i="34"/>
  <c r="AB50" i="9" s="1"/>
  <c r="AC50" i="9" s="1"/>
  <c r="H220" i="33"/>
  <c r="H301" i="31"/>
  <c r="C301" i="31"/>
  <c r="G300" i="31"/>
  <c r="F300" i="31"/>
  <c r="D300" i="31" s="1"/>
  <c r="E300" i="31" s="1"/>
  <c r="H255" i="30"/>
  <c r="C255" i="30"/>
  <c r="G254" i="30"/>
  <c r="F254" i="30"/>
  <c r="D254" i="30" s="1"/>
  <c r="E254" i="30" s="1"/>
  <c r="AF50" i="9" l="1"/>
  <c r="AI50" i="9"/>
  <c r="R32" i="9" s="1"/>
  <c r="P32" i="9"/>
  <c r="Q32" i="9" s="1"/>
  <c r="AD50" i="9"/>
  <c r="H50" i="32"/>
  <c r="C51" i="32" s="1"/>
  <c r="C48" i="34"/>
  <c r="C221" i="33"/>
  <c r="G301" i="31"/>
  <c r="F301" i="31"/>
  <c r="D301" i="31" s="1"/>
  <c r="E301" i="31" s="1"/>
  <c r="H302" i="31"/>
  <c r="C302" i="31"/>
  <c r="G255" i="30"/>
  <c r="F255" i="30"/>
  <c r="D255" i="30" s="1"/>
  <c r="E255" i="30" s="1"/>
  <c r="C256" i="30"/>
  <c r="H256" i="30"/>
  <c r="AH50" i="9" l="1"/>
  <c r="AG50" i="9"/>
  <c r="G51" i="32"/>
  <c r="F51" i="32" s="1"/>
  <c r="G48" i="34"/>
  <c r="F48" i="34" s="1"/>
  <c r="G221" i="33"/>
  <c r="F221" i="33" s="1"/>
  <c r="G302" i="31"/>
  <c r="F302" i="31"/>
  <c r="D302" i="31" s="1"/>
  <c r="E302" i="31" s="1"/>
  <c r="H303" i="31"/>
  <c r="C303" i="31"/>
  <c r="H257" i="30"/>
  <c r="C257" i="30"/>
  <c r="G256" i="30"/>
  <c r="F256" i="30"/>
  <c r="D256" i="30" s="1"/>
  <c r="E256" i="30" s="1"/>
  <c r="D51" i="32" l="1"/>
  <c r="E51" i="32" s="1"/>
  <c r="D48" i="34"/>
  <c r="E48" i="34" s="1"/>
  <c r="D221" i="33"/>
  <c r="E221" i="33" s="1"/>
  <c r="G303" i="31"/>
  <c r="F303" i="31"/>
  <c r="D303" i="31" s="1"/>
  <c r="E303" i="31" s="1"/>
  <c r="C304" i="31"/>
  <c r="H304" i="31"/>
  <c r="F257" i="30"/>
  <c r="D257" i="30" s="1"/>
  <c r="E257" i="30" s="1"/>
  <c r="G257" i="30"/>
  <c r="H258" i="30"/>
  <c r="C258" i="30"/>
  <c r="H48" i="34" l="1"/>
  <c r="C49" i="34" s="1"/>
  <c r="H51" i="32"/>
  <c r="H221" i="33"/>
  <c r="H305" i="31"/>
  <c r="C305" i="31"/>
  <c r="G304" i="31"/>
  <c r="F304" i="31"/>
  <c r="D304" i="31" s="1"/>
  <c r="E304" i="31" s="1"/>
  <c r="G258" i="30"/>
  <c r="F258" i="30"/>
  <c r="D258" i="30" s="1"/>
  <c r="E258" i="30" s="1"/>
  <c r="C259" i="30"/>
  <c r="H259" i="30"/>
  <c r="C52" i="32" l="1"/>
  <c r="G49" i="34"/>
  <c r="F49" i="34" s="1"/>
  <c r="C222" i="33"/>
  <c r="G305" i="31"/>
  <c r="F305" i="31"/>
  <c r="D305" i="31" s="1"/>
  <c r="E305" i="31" s="1"/>
  <c r="H306" i="31"/>
  <c r="C306" i="31"/>
  <c r="F259" i="30"/>
  <c r="D259" i="30" s="1"/>
  <c r="E259" i="30" s="1"/>
  <c r="G259" i="30"/>
  <c r="C260" i="30"/>
  <c r="H260" i="30"/>
  <c r="D49" i="34" l="1"/>
  <c r="E49" i="34" s="1"/>
  <c r="G52" i="32"/>
  <c r="F52" i="32" s="1"/>
  <c r="G222" i="33"/>
  <c r="F222" i="33" s="1"/>
  <c r="F306" i="31"/>
  <c r="D306" i="31" s="1"/>
  <c r="E306" i="31" s="1"/>
  <c r="G306" i="31"/>
  <c r="H307" i="31"/>
  <c r="C307" i="31"/>
  <c r="G260" i="30"/>
  <c r="F260" i="30"/>
  <c r="D260" i="30" s="1"/>
  <c r="E260" i="30" s="1"/>
  <c r="H261" i="30"/>
  <c r="C261" i="30"/>
  <c r="D52" i="32" l="1"/>
  <c r="E52" i="32" s="1"/>
  <c r="H49" i="34"/>
  <c r="D222" i="33"/>
  <c r="E222" i="33" s="1"/>
  <c r="G307" i="31"/>
  <c r="F307" i="31"/>
  <c r="D307" i="31" s="1"/>
  <c r="E307" i="31" s="1"/>
  <c r="C308" i="31"/>
  <c r="H308" i="31"/>
  <c r="H262" i="30"/>
  <c r="C262" i="30"/>
  <c r="F261" i="30"/>
  <c r="D261" i="30" s="1"/>
  <c r="E261" i="30" s="1"/>
  <c r="G261" i="30"/>
  <c r="H52" i="32" l="1"/>
  <c r="C53" i="32" s="1"/>
  <c r="C50" i="34"/>
  <c r="H222" i="33"/>
  <c r="H309" i="31"/>
  <c r="C309" i="31"/>
  <c r="G308" i="31"/>
  <c r="F308" i="31"/>
  <c r="D308" i="31" s="1"/>
  <c r="E308" i="31" s="1"/>
  <c r="G262" i="30"/>
  <c r="F262" i="30"/>
  <c r="D262" i="30" s="1"/>
  <c r="E262" i="30" s="1"/>
  <c r="H263" i="30"/>
  <c r="C263" i="30"/>
  <c r="G53" i="32" l="1"/>
  <c r="F53" i="32" s="1"/>
  <c r="G50" i="34"/>
  <c r="F50" i="34" s="1"/>
  <c r="C223" i="33"/>
  <c r="G309" i="31"/>
  <c r="F309" i="31"/>
  <c r="D309" i="31" s="1"/>
  <c r="E309" i="31" s="1"/>
  <c r="C310" i="31"/>
  <c r="H310" i="31"/>
  <c r="G263" i="30"/>
  <c r="F263" i="30"/>
  <c r="D263" i="30" s="1"/>
  <c r="E263" i="30" s="1"/>
  <c r="C264" i="30"/>
  <c r="H264" i="30"/>
  <c r="D53" i="32" l="1"/>
  <c r="E53" i="32" s="1"/>
  <c r="D50" i="34"/>
  <c r="E50" i="34" s="1"/>
  <c r="G223" i="33"/>
  <c r="F223" i="33" s="1"/>
  <c r="H311" i="31"/>
  <c r="C311" i="31"/>
  <c r="G310" i="31"/>
  <c r="F310" i="31"/>
  <c r="D310" i="31" s="1"/>
  <c r="E310" i="31" s="1"/>
  <c r="H265" i="30"/>
  <c r="C265" i="30"/>
  <c r="G264" i="30"/>
  <c r="F264" i="30"/>
  <c r="D264" i="30" s="1"/>
  <c r="E264" i="30" s="1"/>
  <c r="H53" i="32" l="1"/>
  <c r="C54" i="32" s="1"/>
  <c r="H50" i="34"/>
  <c r="C51" i="34" s="1"/>
  <c r="D223" i="33"/>
  <c r="E223" i="33" s="1"/>
  <c r="G311" i="31"/>
  <c r="F311" i="31"/>
  <c r="D311" i="31" s="1"/>
  <c r="E311" i="31" s="1"/>
  <c r="H312" i="31"/>
  <c r="C312" i="31"/>
  <c r="C266" i="30"/>
  <c r="H266" i="30"/>
  <c r="F265" i="30"/>
  <c r="D265" i="30" s="1"/>
  <c r="E265" i="30" s="1"/>
  <c r="G265" i="30"/>
  <c r="G51" i="34" l="1"/>
  <c r="F51" i="34" s="1"/>
  <c r="G54" i="32"/>
  <c r="F54" i="32" s="1"/>
  <c r="H223" i="33"/>
  <c r="G312" i="31"/>
  <c r="F312" i="31"/>
  <c r="D312" i="31" s="1"/>
  <c r="E312" i="31" s="1"/>
  <c r="H313" i="31"/>
  <c r="C313" i="31"/>
  <c r="H267" i="30"/>
  <c r="C267" i="30"/>
  <c r="G266" i="30"/>
  <c r="F266" i="30"/>
  <c r="D266" i="30" s="1"/>
  <c r="E266" i="30" s="1"/>
  <c r="D51" i="34" l="1"/>
  <c r="E51" i="34" s="1"/>
  <c r="D54" i="32"/>
  <c r="E54" i="32" s="1"/>
  <c r="C224" i="33"/>
  <c r="G313" i="31"/>
  <c r="F313" i="31"/>
  <c r="D313" i="31" s="1"/>
  <c r="E313" i="31" s="1"/>
  <c r="H314" i="31"/>
  <c r="C314" i="31"/>
  <c r="G267" i="30"/>
  <c r="F267" i="30"/>
  <c r="D267" i="30" s="1"/>
  <c r="E267" i="30" s="1"/>
  <c r="C268" i="30"/>
  <c r="H268" i="30"/>
  <c r="H54" i="32" l="1"/>
  <c r="C55" i="32" s="1"/>
  <c r="H51" i="34"/>
  <c r="G224" i="33"/>
  <c r="F224" i="33" s="1"/>
  <c r="F314" i="31"/>
  <c r="D314" i="31" s="1"/>
  <c r="E314" i="31" s="1"/>
  <c r="G314" i="31"/>
  <c r="H315" i="31"/>
  <c r="C315" i="31"/>
  <c r="G268" i="30"/>
  <c r="F268" i="30"/>
  <c r="D268" i="30" s="1"/>
  <c r="E268" i="30" s="1"/>
  <c r="H269" i="30"/>
  <c r="C269" i="30"/>
  <c r="C52" i="34" l="1"/>
  <c r="G55" i="32"/>
  <c r="F55" i="32" s="1"/>
  <c r="D224" i="33"/>
  <c r="E224" i="33" s="1"/>
  <c r="F315" i="31"/>
  <c r="D315" i="31" s="1"/>
  <c r="E315" i="31" s="1"/>
  <c r="G315" i="31"/>
  <c r="H316" i="31"/>
  <c r="C316" i="31"/>
  <c r="H270" i="30"/>
  <c r="C270" i="30"/>
  <c r="F269" i="30"/>
  <c r="D269" i="30" s="1"/>
  <c r="E269" i="30" s="1"/>
  <c r="G269" i="30"/>
  <c r="G52" i="34" l="1"/>
  <c r="F52" i="34" s="1"/>
  <c r="D55" i="32"/>
  <c r="E55" i="32" s="1"/>
  <c r="H224" i="33"/>
  <c r="H317" i="31"/>
  <c r="C317" i="31"/>
  <c r="G316" i="31"/>
  <c r="F316" i="31"/>
  <c r="D316" i="31" s="1"/>
  <c r="E316" i="31" s="1"/>
  <c r="G270" i="30"/>
  <c r="F270" i="30"/>
  <c r="D270" i="30" s="1"/>
  <c r="E270" i="30" s="1"/>
  <c r="H271" i="30"/>
  <c r="C271" i="30"/>
  <c r="H55" i="32" l="1"/>
  <c r="C56" i="32" s="1"/>
  <c r="D52" i="34"/>
  <c r="E52" i="34" s="1"/>
  <c r="C225" i="33"/>
  <c r="F317" i="31"/>
  <c r="D317" i="31" s="1"/>
  <c r="E317" i="31" s="1"/>
  <c r="G317" i="31"/>
  <c r="C318" i="31"/>
  <c r="H318" i="31"/>
  <c r="H272" i="30"/>
  <c r="C272" i="30"/>
  <c r="F271" i="30"/>
  <c r="D271" i="30" s="1"/>
  <c r="E271" i="30" s="1"/>
  <c r="G271" i="30"/>
  <c r="G56" i="32" l="1"/>
  <c r="F56" i="32" s="1"/>
  <c r="H52" i="34"/>
  <c r="G225" i="33"/>
  <c r="F225" i="33" s="1"/>
  <c r="G318" i="31"/>
  <c r="F318" i="31"/>
  <c r="D318" i="31" s="1"/>
  <c r="E318" i="31" s="1"/>
  <c r="H319" i="31"/>
  <c r="C319" i="31"/>
  <c r="G272" i="30"/>
  <c r="F272" i="30"/>
  <c r="D272" i="30" s="1"/>
  <c r="E272" i="30" s="1"/>
  <c r="H273" i="30"/>
  <c r="C273" i="30"/>
  <c r="C53" i="34" l="1"/>
  <c r="D56" i="32"/>
  <c r="E56" i="32" s="1"/>
  <c r="D225" i="33"/>
  <c r="E225" i="33" s="1"/>
  <c r="G319" i="31"/>
  <c r="F319" i="31"/>
  <c r="D319" i="31" s="1"/>
  <c r="E319" i="31" s="1"/>
  <c r="H320" i="31"/>
  <c r="C320" i="31"/>
  <c r="F273" i="30"/>
  <c r="D273" i="30" s="1"/>
  <c r="E273" i="30" s="1"/>
  <c r="G273" i="30"/>
  <c r="H274" i="30"/>
  <c r="C274" i="30"/>
  <c r="H56" i="32" l="1"/>
  <c r="C57" i="32" s="1"/>
  <c r="G53" i="34"/>
  <c r="F53" i="34" s="1"/>
  <c r="H225" i="33"/>
  <c r="G320" i="31"/>
  <c r="F320" i="31"/>
  <c r="D320" i="31" s="1"/>
  <c r="E320" i="31" s="1"/>
  <c r="H321" i="31"/>
  <c r="C321" i="31"/>
  <c r="G274" i="30"/>
  <c r="F274" i="30"/>
  <c r="D274" i="30" s="1"/>
  <c r="E274" i="30" s="1"/>
  <c r="H275" i="30"/>
  <c r="C275" i="30"/>
  <c r="D53" i="34" l="1"/>
  <c r="E53" i="34" s="1"/>
  <c r="G57" i="32"/>
  <c r="F57" i="32" s="1"/>
  <c r="C226" i="33"/>
  <c r="F321" i="31"/>
  <c r="D321" i="31" s="1"/>
  <c r="E321" i="31" s="1"/>
  <c r="G321" i="31"/>
  <c r="H322" i="31"/>
  <c r="C322" i="31"/>
  <c r="H276" i="30"/>
  <c r="C276" i="30"/>
  <c r="G275" i="30"/>
  <c r="F275" i="30"/>
  <c r="D275" i="30" s="1"/>
  <c r="E275" i="30" s="1"/>
  <c r="H53" i="34" l="1"/>
  <c r="C54" i="34" s="1"/>
  <c r="D57" i="32"/>
  <c r="E57" i="32" s="1"/>
  <c r="G226" i="33"/>
  <c r="F226" i="33" s="1"/>
  <c r="G322" i="31"/>
  <c r="F322" i="31"/>
  <c r="D322" i="31" s="1"/>
  <c r="E322" i="31" s="1"/>
  <c r="H323" i="31"/>
  <c r="C323" i="31"/>
  <c r="G276" i="30"/>
  <c r="F276" i="30"/>
  <c r="D276" i="30" s="1"/>
  <c r="E276" i="30" s="1"/>
  <c r="H277" i="30"/>
  <c r="C277" i="30"/>
  <c r="H57" i="32" l="1"/>
  <c r="C58" i="32" s="1"/>
  <c r="G54" i="34"/>
  <c r="F54" i="34" s="1"/>
  <c r="D226" i="33"/>
  <c r="E226" i="33" s="1"/>
  <c r="G323" i="31"/>
  <c r="F323" i="31"/>
  <c r="D323" i="31" s="1"/>
  <c r="E323" i="31" s="1"/>
  <c r="H324" i="31"/>
  <c r="C324" i="31"/>
  <c r="H278" i="30"/>
  <c r="C278" i="30"/>
  <c r="F277" i="30"/>
  <c r="D277" i="30" s="1"/>
  <c r="E277" i="30" s="1"/>
  <c r="G277" i="30"/>
  <c r="D54" i="34" l="1"/>
  <c r="E54" i="34" s="1"/>
  <c r="G58" i="32"/>
  <c r="F58" i="32" s="1"/>
  <c r="H226" i="33"/>
  <c r="G324" i="31"/>
  <c r="F324" i="31"/>
  <c r="D324" i="31" s="1"/>
  <c r="E324" i="31" s="1"/>
  <c r="H325" i="31"/>
  <c r="C325" i="31"/>
  <c r="G278" i="30"/>
  <c r="F278" i="30"/>
  <c r="D278" i="30" s="1"/>
  <c r="E278" i="30" s="1"/>
  <c r="C279" i="30"/>
  <c r="H279" i="30"/>
  <c r="H54" i="34" l="1"/>
  <c r="C55" i="34" s="1"/>
  <c r="D58" i="32"/>
  <c r="E58" i="32" s="1"/>
  <c r="C227" i="33"/>
  <c r="F325" i="31"/>
  <c r="D325" i="31" s="1"/>
  <c r="E325" i="31" s="1"/>
  <c r="G325" i="31"/>
  <c r="H326" i="31"/>
  <c r="C326" i="31"/>
  <c r="F279" i="30"/>
  <c r="D279" i="30" s="1"/>
  <c r="E279" i="30" s="1"/>
  <c r="G279" i="30"/>
  <c r="H280" i="30"/>
  <c r="C280" i="30"/>
  <c r="H58" i="32" l="1"/>
  <c r="C59" i="32" s="1"/>
  <c r="G55" i="34"/>
  <c r="F55" i="34" s="1"/>
  <c r="G227" i="33"/>
  <c r="F227" i="33" s="1"/>
  <c r="G326" i="31"/>
  <c r="F326" i="31"/>
  <c r="D326" i="31" s="1"/>
  <c r="E326" i="31" s="1"/>
  <c r="H327" i="31"/>
  <c r="C327" i="31"/>
  <c r="F280" i="30"/>
  <c r="D280" i="30" s="1"/>
  <c r="E280" i="30" s="1"/>
  <c r="G280" i="30"/>
  <c r="H281" i="30"/>
  <c r="C281" i="30"/>
  <c r="G59" i="32" l="1"/>
  <c r="F59" i="32" s="1"/>
  <c r="D55" i="34"/>
  <c r="E55" i="34" s="1"/>
  <c r="D227" i="33"/>
  <c r="E227" i="33" s="1"/>
  <c r="G327" i="31"/>
  <c r="F327" i="31"/>
  <c r="D327" i="31" s="1"/>
  <c r="E327" i="31" s="1"/>
  <c r="H328" i="31"/>
  <c r="C328" i="31"/>
  <c r="C282" i="30"/>
  <c r="H282" i="30"/>
  <c r="G281" i="30"/>
  <c r="F281" i="30"/>
  <c r="D281" i="30" s="1"/>
  <c r="E281" i="30" s="1"/>
  <c r="D59" i="32" l="1"/>
  <c r="E59" i="32" s="1"/>
  <c r="H55" i="34"/>
  <c r="H227" i="33"/>
  <c r="G328" i="31"/>
  <c r="F328" i="31"/>
  <c r="D328" i="31" s="1"/>
  <c r="E328" i="31" s="1"/>
  <c r="H329" i="31"/>
  <c r="C329" i="31"/>
  <c r="H283" i="30"/>
  <c r="C283" i="30"/>
  <c r="F282" i="30"/>
  <c r="D282" i="30" s="1"/>
  <c r="E282" i="30" s="1"/>
  <c r="G282" i="30"/>
  <c r="H59" i="32" l="1"/>
  <c r="C56" i="34"/>
  <c r="C228" i="33"/>
  <c r="F329" i="31"/>
  <c r="D329" i="31" s="1"/>
  <c r="E329" i="31" s="1"/>
  <c r="G329" i="31"/>
  <c r="H330" i="31"/>
  <c r="C330" i="31"/>
  <c r="G283" i="30"/>
  <c r="F283" i="30"/>
  <c r="D283" i="30" s="1"/>
  <c r="E283" i="30" s="1"/>
  <c r="H284" i="30"/>
  <c r="C284" i="30"/>
  <c r="C60" i="32" l="1"/>
  <c r="G60" i="32" s="1"/>
  <c r="F60" i="32" s="1"/>
  <c r="AC51" i="12"/>
  <c r="AD51" i="12" s="1"/>
  <c r="AB51" i="4"/>
  <c r="AC51" i="4" s="1"/>
  <c r="AB51" i="27"/>
  <c r="AC51" i="27" s="1"/>
  <c r="AF51" i="26"/>
  <c r="AG51" i="26" s="1"/>
  <c r="G56" i="34"/>
  <c r="F56" i="34" s="1"/>
  <c r="G228" i="33"/>
  <c r="F228" i="33" s="1"/>
  <c r="G330" i="31"/>
  <c r="F330" i="31"/>
  <c r="D330" i="31" s="1"/>
  <c r="E330" i="31" s="1"/>
  <c r="H331" i="31"/>
  <c r="C331" i="31"/>
  <c r="G284" i="30"/>
  <c r="F284" i="30"/>
  <c r="D284" i="30" s="1"/>
  <c r="E284" i="30" s="1"/>
  <c r="H285" i="30"/>
  <c r="C285" i="30"/>
  <c r="AD51" i="27" l="1"/>
  <c r="AF51" i="27"/>
  <c r="AD51" i="4"/>
  <c r="AF51" i="4"/>
  <c r="AG51" i="12"/>
  <c r="AE51" i="12"/>
  <c r="AJ51" i="26"/>
  <c r="AH51" i="26"/>
  <c r="D56" i="34"/>
  <c r="E56" i="34" s="1"/>
  <c r="D60" i="32"/>
  <c r="E60" i="32" s="1"/>
  <c r="D228" i="33"/>
  <c r="E228" i="33" s="1"/>
  <c r="G331" i="31"/>
  <c r="F331" i="31"/>
  <c r="D331" i="31" s="1"/>
  <c r="E331" i="31" s="1"/>
  <c r="H332" i="31"/>
  <c r="C332" i="31"/>
  <c r="G285" i="30"/>
  <c r="F285" i="30"/>
  <c r="D285" i="30" s="1"/>
  <c r="E285" i="30" s="1"/>
  <c r="C286" i="30"/>
  <c r="H286" i="30"/>
  <c r="AG51" i="4" l="1"/>
  <c r="AH51" i="4"/>
  <c r="AK51" i="26"/>
  <c r="AL51" i="26"/>
  <c r="AG51" i="27"/>
  <c r="AH51" i="27"/>
  <c r="AI51" i="12"/>
  <c r="AH51" i="12"/>
  <c r="H60" i="32"/>
  <c r="H56" i="34"/>
  <c r="H228" i="33"/>
  <c r="C229" i="33" s="1"/>
  <c r="H333" i="31"/>
  <c r="C333" i="31"/>
  <c r="G332" i="31"/>
  <c r="F332" i="31"/>
  <c r="D332" i="31" s="1"/>
  <c r="E332" i="31" s="1"/>
  <c r="H287" i="30"/>
  <c r="C287" i="30"/>
  <c r="G286" i="30"/>
  <c r="F286" i="30"/>
  <c r="D286" i="30" s="1"/>
  <c r="E286" i="30" s="1"/>
  <c r="C61" i="32" l="1"/>
  <c r="C57" i="34"/>
  <c r="G229" i="33"/>
  <c r="F229" i="33" s="1"/>
  <c r="F333" i="31"/>
  <c r="D333" i="31" s="1"/>
  <c r="E333" i="31" s="1"/>
  <c r="G333" i="31"/>
  <c r="H334" i="31"/>
  <c r="C334" i="31"/>
  <c r="G287" i="30"/>
  <c r="F287" i="30"/>
  <c r="D287" i="30" s="1"/>
  <c r="E287" i="30" s="1"/>
  <c r="C288" i="30"/>
  <c r="H288" i="30"/>
  <c r="G57" i="34" l="1"/>
  <c r="F57" i="34" s="1"/>
  <c r="G61" i="32"/>
  <c r="F61" i="32" s="1"/>
  <c r="D229" i="33"/>
  <c r="E229" i="33" s="1"/>
  <c r="G334" i="31"/>
  <c r="F334" i="31"/>
  <c r="D334" i="31" s="1"/>
  <c r="E334" i="31" s="1"/>
  <c r="H335" i="31"/>
  <c r="C335" i="31"/>
  <c r="H289" i="30"/>
  <c r="C289" i="30"/>
  <c r="F288" i="30"/>
  <c r="D288" i="30" s="1"/>
  <c r="E288" i="30" s="1"/>
  <c r="G288" i="30"/>
  <c r="D61" i="32" l="1"/>
  <c r="E61" i="32" s="1"/>
  <c r="D57" i="34"/>
  <c r="E57" i="34" s="1"/>
  <c r="H229" i="33"/>
  <c r="G335" i="31"/>
  <c r="F335" i="31"/>
  <c r="D335" i="31" s="1"/>
  <c r="E335" i="31" s="1"/>
  <c r="H336" i="31"/>
  <c r="C336" i="31"/>
  <c r="G289" i="30"/>
  <c r="F289" i="30"/>
  <c r="D289" i="30" s="1"/>
  <c r="E289" i="30" s="1"/>
  <c r="C290" i="30"/>
  <c r="H290" i="30"/>
  <c r="H61" i="32" l="1"/>
  <c r="C62" i="32" s="1"/>
  <c r="H57" i="34"/>
  <c r="C230" i="33"/>
  <c r="G336" i="31"/>
  <c r="F336" i="31"/>
  <c r="D336" i="31" s="1"/>
  <c r="E336" i="31" s="1"/>
  <c r="H337" i="31"/>
  <c r="C337" i="31"/>
  <c r="H291" i="30"/>
  <c r="C291" i="30"/>
  <c r="G290" i="30"/>
  <c r="F290" i="30"/>
  <c r="D290" i="30" s="1"/>
  <c r="E290" i="30" s="1"/>
  <c r="C58" i="34" l="1"/>
  <c r="G62" i="32"/>
  <c r="F62" i="32" s="1"/>
  <c r="G230" i="33"/>
  <c r="F230" i="33" s="1"/>
  <c r="C338" i="31"/>
  <c r="H338" i="31"/>
  <c r="G337" i="31"/>
  <c r="F337" i="31"/>
  <c r="D337" i="31" s="1"/>
  <c r="E337" i="31" s="1"/>
  <c r="G291" i="30"/>
  <c r="F291" i="30"/>
  <c r="D291" i="30" s="1"/>
  <c r="E291" i="30" s="1"/>
  <c r="C292" i="30"/>
  <c r="H292" i="30"/>
  <c r="D62" i="32" l="1"/>
  <c r="E62" i="32" s="1"/>
  <c r="G58" i="34"/>
  <c r="F58" i="34" s="1"/>
  <c r="D230" i="33"/>
  <c r="E230" i="33" s="1"/>
  <c r="H339" i="31"/>
  <c r="C339" i="31"/>
  <c r="G338" i="31"/>
  <c r="F338" i="31"/>
  <c r="D338" i="31" s="1"/>
  <c r="E338" i="31" s="1"/>
  <c r="H293" i="30"/>
  <c r="C293" i="30"/>
  <c r="G292" i="30"/>
  <c r="F292" i="30"/>
  <c r="D292" i="30" s="1"/>
  <c r="E292" i="30" s="1"/>
  <c r="H62" i="32" l="1"/>
  <c r="C63" i="32" s="1"/>
  <c r="D58" i="34"/>
  <c r="E58" i="34" s="1"/>
  <c r="H230" i="33"/>
  <c r="G339" i="31"/>
  <c r="F339" i="31"/>
  <c r="D339" i="31" s="1"/>
  <c r="E339" i="31" s="1"/>
  <c r="H340" i="31"/>
  <c r="C340" i="31"/>
  <c r="G293" i="30"/>
  <c r="F293" i="30"/>
  <c r="D293" i="30" s="1"/>
  <c r="E293" i="30" s="1"/>
  <c r="H294" i="30"/>
  <c r="C294" i="30"/>
  <c r="H58" i="34" l="1"/>
  <c r="C59" i="34" s="1"/>
  <c r="G63" i="32"/>
  <c r="F63" i="32" s="1"/>
  <c r="C231" i="33"/>
  <c r="G340" i="31"/>
  <c r="F340" i="31"/>
  <c r="D340" i="31" s="1"/>
  <c r="E340" i="31" s="1"/>
  <c r="C341" i="31"/>
  <c r="H341" i="31"/>
  <c r="H295" i="30"/>
  <c r="C295" i="30"/>
  <c r="F294" i="30"/>
  <c r="D294" i="30" s="1"/>
  <c r="E294" i="30" s="1"/>
  <c r="G294" i="30"/>
  <c r="G59" i="34" l="1"/>
  <c r="F59" i="34" s="1"/>
  <c r="D63" i="32"/>
  <c r="E63" i="32" s="1"/>
  <c r="G231" i="33"/>
  <c r="F231" i="33" s="1"/>
  <c r="H342" i="31"/>
  <c r="C342" i="31"/>
  <c r="F341" i="31"/>
  <c r="D341" i="31" s="1"/>
  <c r="E341" i="31" s="1"/>
  <c r="G341" i="31"/>
  <c r="G295" i="30"/>
  <c r="F295" i="30"/>
  <c r="D295" i="30" s="1"/>
  <c r="E295" i="30" s="1"/>
  <c r="H296" i="30"/>
  <c r="C296" i="30"/>
  <c r="D59" i="34" l="1"/>
  <c r="E59" i="34" s="1"/>
  <c r="H63" i="32"/>
  <c r="D231" i="33"/>
  <c r="E231" i="33" s="1"/>
  <c r="G342" i="31"/>
  <c r="F342" i="31"/>
  <c r="D342" i="31" s="1"/>
  <c r="E342" i="31" s="1"/>
  <c r="C343" i="31"/>
  <c r="H343" i="31"/>
  <c r="F296" i="30"/>
  <c r="D296" i="30" s="1"/>
  <c r="E296" i="30" s="1"/>
  <c r="G296" i="30"/>
  <c r="H297" i="30"/>
  <c r="C297" i="30"/>
  <c r="H59" i="34" l="1"/>
  <c r="C64" i="32"/>
  <c r="H231" i="33"/>
  <c r="H344" i="31"/>
  <c r="C344" i="31"/>
  <c r="G343" i="31"/>
  <c r="F343" i="31"/>
  <c r="D343" i="31" s="1"/>
  <c r="E343" i="31" s="1"/>
  <c r="C298" i="30"/>
  <c r="H298" i="30"/>
  <c r="G297" i="30"/>
  <c r="F297" i="30"/>
  <c r="D297" i="30" s="1"/>
  <c r="E297" i="30" s="1"/>
  <c r="C60" i="34" l="1"/>
  <c r="G60" i="34" s="1"/>
  <c r="F60" i="34" s="1"/>
  <c r="AB51" i="9"/>
  <c r="AC51" i="9" s="1"/>
  <c r="G64" i="32"/>
  <c r="F64" i="32" s="1"/>
  <c r="C232" i="33"/>
  <c r="G344" i="31"/>
  <c r="F344" i="31"/>
  <c r="D344" i="31" s="1"/>
  <c r="E344" i="31" s="1"/>
  <c r="H345" i="31"/>
  <c r="C345" i="31"/>
  <c r="C299" i="30"/>
  <c r="H299" i="30"/>
  <c r="G298" i="30"/>
  <c r="F298" i="30"/>
  <c r="D298" i="30" s="1"/>
  <c r="E298" i="30" s="1"/>
  <c r="AF51" i="9" l="1"/>
  <c r="AD51" i="9"/>
  <c r="D60" i="34"/>
  <c r="E60" i="34" s="1"/>
  <c r="D64" i="32"/>
  <c r="E64" i="32" s="1"/>
  <c r="G232" i="33"/>
  <c r="F232" i="33" s="1"/>
  <c r="F345" i="31"/>
  <c r="D345" i="31" s="1"/>
  <c r="E345" i="31" s="1"/>
  <c r="G345" i="31"/>
  <c r="H346" i="31"/>
  <c r="C346" i="31"/>
  <c r="H300" i="30"/>
  <c r="C300" i="30"/>
  <c r="G299" i="30"/>
  <c r="F299" i="30"/>
  <c r="D299" i="30" s="1"/>
  <c r="E299" i="30" s="1"/>
  <c r="AH51" i="9" l="1"/>
  <c r="AG51" i="9"/>
  <c r="H64" i="32"/>
  <c r="H60" i="34"/>
  <c r="D232" i="33"/>
  <c r="E232" i="33" s="1"/>
  <c r="H347" i="31"/>
  <c r="C347" i="31"/>
  <c r="G346" i="31"/>
  <c r="F346" i="31"/>
  <c r="D346" i="31" s="1"/>
  <c r="E346" i="31" s="1"/>
  <c r="G300" i="30"/>
  <c r="F300" i="30"/>
  <c r="D300" i="30" s="1"/>
  <c r="E300" i="30" s="1"/>
  <c r="H301" i="30"/>
  <c r="C301" i="30"/>
  <c r="C65" i="32" l="1"/>
  <c r="C61" i="34"/>
  <c r="H232" i="33"/>
  <c r="G347" i="31"/>
  <c r="F347" i="31"/>
  <c r="D347" i="31" s="1"/>
  <c r="E347" i="31" s="1"/>
  <c r="H348" i="31"/>
  <c r="C348" i="31"/>
  <c r="H302" i="30"/>
  <c r="C302" i="30"/>
  <c r="G301" i="30"/>
  <c r="F301" i="30"/>
  <c r="D301" i="30" s="1"/>
  <c r="E301" i="30" s="1"/>
  <c r="G61" i="34" l="1"/>
  <c r="F61" i="34" s="1"/>
  <c r="G65" i="32"/>
  <c r="F65" i="32" s="1"/>
  <c r="C233" i="33"/>
  <c r="H349" i="31"/>
  <c r="C349" i="31"/>
  <c r="G348" i="31"/>
  <c r="F348" i="31"/>
  <c r="D348" i="31" s="1"/>
  <c r="E348" i="31" s="1"/>
  <c r="F302" i="30"/>
  <c r="D302" i="30" s="1"/>
  <c r="E302" i="30" s="1"/>
  <c r="G302" i="30"/>
  <c r="C303" i="30"/>
  <c r="H303" i="30"/>
  <c r="D65" i="32" l="1"/>
  <c r="E65" i="32" s="1"/>
  <c r="D61" i="34"/>
  <c r="E61" i="34" s="1"/>
  <c r="G233" i="33"/>
  <c r="F233" i="33" s="1"/>
  <c r="F349" i="31"/>
  <c r="D349" i="31" s="1"/>
  <c r="E349" i="31" s="1"/>
  <c r="G349" i="31"/>
  <c r="H350" i="31"/>
  <c r="C350" i="31"/>
  <c r="H304" i="30"/>
  <c r="C304" i="30"/>
  <c r="F303" i="30"/>
  <c r="D303" i="30" s="1"/>
  <c r="E303" i="30" s="1"/>
  <c r="G303" i="30"/>
  <c r="H61" i="34" l="1"/>
  <c r="H65" i="32"/>
  <c r="D233" i="33"/>
  <c r="E233" i="33" s="1"/>
  <c r="G350" i="31"/>
  <c r="F350" i="31"/>
  <c r="D350" i="31" s="1"/>
  <c r="E350" i="31" s="1"/>
  <c r="H351" i="31"/>
  <c r="C351" i="31"/>
  <c r="G304" i="30"/>
  <c r="F304" i="30"/>
  <c r="D304" i="30" s="1"/>
  <c r="E304" i="30" s="1"/>
  <c r="H305" i="30"/>
  <c r="C305" i="30"/>
  <c r="C66" i="32" l="1"/>
  <c r="C62" i="34"/>
  <c r="H233" i="33"/>
  <c r="H352" i="31"/>
  <c r="C352" i="31"/>
  <c r="G351" i="31"/>
  <c r="F351" i="31"/>
  <c r="D351" i="31" s="1"/>
  <c r="E351" i="31" s="1"/>
  <c r="F305" i="30"/>
  <c r="D305" i="30" s="1"/>
  <c r="E305" i="30" s="1"/>
  <c r="G305" i="30"/>
  <c r="C306" i="30"/>
  <c r="H306" i="30"/>
  <c r="G62" i="34" l="1"/>
  <c r="F62" i="34" s="1"/>
  <c r="G66" i="32"/>
  <c r="F66" i="32" s="1"/>
  <c r="C234" i="33"/>
  <c r="F352" i="31"/>
  <c r="D352" i="31" s="1"/>
  <c r="E352" i="31" s="1"/>
  <c r="G352" i="31"/>
  <c r="H353" i="31"/>
  <c r="C353" i="31"/>
  <c r="H307" i="30"/>
  <c r="C307" i="30"/>
  <c r="F306" i="30"/>
  <c r="D306" i="30" s="1"/>
  <c r="E306" i="30" s="1"/>
  <c r="G306" i="30"/>
  <c r="D62" i="34" l="1"/>
  <c r="E62" i="34" s="1"/>
  <c r="D66" i="32"/>
  <c r="E66" i="32" s="1"/>
  <c r="G234" i="33"/>
  <c r="F234" i="33" s="1"/>
  <c r="F353" i="31"/>
  <c r="D353" i="31" s="1"/>
  <c r="E353" i="31" s="1"/>
  <c r="G353" i="31"/>
  <c r="C354" i="31"/>
  <c r="H354" i="31"/>
  <c r="G307" i="30"/>
  <c r="F307" i="30"/>
  <c r="D307" i="30" s="1"/>
  <c r="E307" i="30" s="1"/>
  <c r="H308" i="30"/>
  <c r="C308" i="30"/>
  <c r="H66" i="32" l="1"/>
  <c r="H62" i="34"/>
  <c r="D234" i="33"/>
  <c r="E234" i="33" s="1"/>
  <c r="H355" i="31"/>
  <c r="C355" i="31"/>
  <c r="G354" i="31"/>
  <c r="F354" i="31"/>
  <c r="D354" i="31" s="1"/>
  <c r="E354" i="31" s="1"/>
  <c r="H309" i="30"/>
  <c r="C309" i="30"/>
  <c r="F308" i="30"/>
  <c r="D308" i="30" s="1"/>
  <c r="E308" i="30" s="1"/>
  <c r="G308" i="30"/>
  <c r="C67" i="32" l="1"/>
  <c r="C63" i="34"/>
  <c r="H234" i="33"/>
  <c r="G355" i="31"/>
  <c r="F355" i="31"/>
  <c r="D355" i="31" s="1"/>
  <c r="E355" i="31" s="1"/>
  <c r="H356" i="31"/>
  <c r="C356" i="31"/>
  <c r="G309" i="30"/>
  <c r="F309" i="30"/>
  <c r="D309" i="30" s="1"/>
  <c r="E309" i="30" s="1"/>
  <c r="C310" i="30"/>
  <c r="H310" i="30"/>
  <c r="G63" i="34" l="1"/>
  <c r="F63" i="34" s="1"/>
  <c r="G67" i="32"/>
  <c r="F67" i="32" s="1"/>
  <c r="C235" i="33"/>
  <c r="H357" i="31"/>
  <c r="C357" i="31"/>
  <c r="G356" i="31"/>
  <c r="F356" i="31"/>
  <c r="D356" i="31" s="1"/>
  <c r="E356" i="31" s="1"/>
  <c r="F310" i="30"/>
  <c r="D310" i="30" s="1"/>
  <c r="E310" i="30" s="1"/>
  <c r="G310" i="30"/>
  <c r="H311" i="30"/>
  <c r="C311" i="30"/>
  <c r="D63" i="34" l="1"/>
  <c r="E63" i="34" s="1"/>
  <c r="D67" i="32"/>
  <c r="E67" i="32" s="1"/>
  <c r="G235" i="33"/>
  <c r="F235" i="33" s="1"/>
  <c r="F357" i="31"/>
  <c r="D357" i="31" s="1"/>
  <c r="E357" i="31" s="1"/>
  <c r="G357" i="31"/>
  <c r="H358" i="31"/>
  <c r="C358" i="31"/>
  <c r="H312" i="30"/>
  <c r="C312" i="30"/>
  <c r="G311" i="30"/>
  <c r="F311" i="30"/>
  <c r="D311" i="30" s="1"/>
  <c r="E311" i="30" s="1"/>
  <c r="H63" i="34" l="1"/>
  <c r="C64" i="34" s="1"/>
  <c r="H67" i="32"/>
  <c r="D235" i="33"/>
  <c r="E235" i="33" s="1"/>
  <c r="H359" i="31"/>
  <c r="C359" i="31"/>
  <c r="G358" i="31"/>
  <c r="F358" i="31"/>
  <c r="D358" i="31" s="1"/>
  <c r="E358" i="31" s="1"/>
  <c r="G312" i="30"/>
  <c r="F312" i="30"/>
  <c r="D312" i="30" s="1"/>
  <c r="E312" i="30" s="1"/>
  <c r="C313" i="30"/>
  <c r="H313" i="30"/>
  <c r="C68" i="32" l="1"/>
  <c r="G64" i="34"/>
  <c r="F64" i="34" s="1"/>
  <c r="H235" i="33"/>
  <c r="G359" i="31"/>
  <c r="F359" i="31"/>
  <c r="D359" i="31" s="1"/>
  <c r="E359" i="31" s="1"/>
  <c r="H360" i="31"/>
  <c r="C360" i="31"/>
  <c r="G313" i="30"/>
  <c r="F313" i="30"/>
  <c r="D313" i="30" s="1"/>
  <c r="E313" i="30" s="1"/>
  <c r="H314" i="30"/>
  <c r="C314" i="30"/>
  <c r="D64" i="34" l="1"/>
  <c r="E64" i="34" s="1"/>
  <c r="G68" i="32"/>
  <c r="F68" i="32" s="1"/>
  <c r="C236" i="33"/>
  <c r="F360" i="31"/>
  <c r="D360" i="31" s="1"/>
  <c r="E360" i="31" s="1"/>
  <c r="G360" i="31"/>
  <c r="H361" i="31"/>
  <c r="C361" i="31"/>
  <c r="F314" i="30"/>
  <c r="D314" i="30" s="1"/>
  <c r="E314" i="30" s="1"/>
  <c r="G314" i="30"/>
  <c r="H315" i="30"/>
  <c r="C315" i="30"/>
  <c r="H64" i="34" l="1"/>
  <c r="C65" i="34" s="1"/>
  <c r="D68" i="32"/>
  <c r="E68" i="32" s="1"/>
  <c r="G236" i="33"/>
  <c r="F236" i="33" s="1"/>
  <c r="F361" i="31"/>
  <c r="D361" i="31" s="1"/>
  <c r="E361" i="31" s="1"/>
  <c r="G361" i="31"/>
  <c r="H362" i="31"/>
  <c r="C362" i="31"/>
  <c r="G315" i="30"/>
  <c r="F315" i="30"/>
  <c r="D315" i="30" s="1"/>
  <c r="E315" i="30" s="1"/>
  <c r="H316" i="30"/>
  <c r="C316" i="30"/>
  <c r="G65" i="34" l="1"/>
  <c r="F65" i="34" s="1"/>
  <c r="H68" i="32"/>
  <c r="D236" i="33"/>
  <c r="E236" i="33" s="1"/>
  <c r="C363" i="31"/>
  <c r="H363" i="31"/>
  <c r="G362" i="31"/>
  <c r="F362" i="31"/>
  <c r="D362" i="31" s="1"/>
  <c r="H6" i="31" s="1"/>
  <c r="F316" i="30"/>
  <c r="D316" i="30" s="1"/>
  <c r="E316" i="30" s="1"/>
  <c r="G316" i="30"/>
  <c r="H317" i="30"/>
  <c r="C317" i="30"/>
  <c r="E362" i="31" l="1"/>
  <c r="D65" i="34"/>
  <c r="E65" i="34" s="1"/>
  <c r="C69" i="32"/>
  <c r="H236" i="33"/>
  <c r="H364" i="31"/>
  <c r="C364" i="31"/>
  <c r="F363" i="31"/>
  <c r="D363" i="31" s="1"/>
  <c r="E363" i="31" s="1"/>
  <c r="G363" i="31"/>
  <c r="G317" i="30"/>
  <c r="F317" i="30"/>
  <c r="D317" i="30" s="1"/>
  <c r="E317" i="30" s="1"/>
  <c r="H318" i="30"/>
  <c r="C318" i="30"/>
  <c r="G69" i="32" l="1"/>
  <c r="F69" i="32" s="1"/>
  <c r="H65" i="34"/>
  <c r="C237" i="33"/>
  <c r="G364" i="31"/>
  <c r="F364" i="31"/>
  <c r="D364" i="31" s="1"/>
  <c r="E364" i="31" s="1"/>
  <c r="H365" i="31"/>
  <c r="C365" i="31"/>
  <c r="G318" i="30"/>
  <c r="F318" i="30"/>
  <c r="D318" i="30" s="1"/>
  <c r="E318" i="30" s="1"/>
  <c r="C319" i="30"/>
  <c r="H319" i="30"/>
  <c r="D69" i="32" l="1"/>
  <c r="E69" i="32" s="1"/>
  <c r="C66" i="34"/>
  <c r="G237" i="33"/>
  <c r="F237" i="33" s="1"/>
  <c r="H366" i="31"/>
  <c r="C366" i="31"/>
  <c r="F365" i="31"/>
  <c r="D365" i="31" s="1"/>
  <c r="E365" i="31" s="1"/>
  <c r="G365" i="31"/>
  <c r="F319" i="30"/>
  <c r="D319" i="30" s="1"/>
  <c r="E319" i="30" s="1"/>
  <c r="G319" i="30"/>
  <c r="H320" i="30"/>
  <c r="C320" i="30"/>
  <c r="G66" i="34" l="1"/>
  <c r="F66" i="34" s="1"/>
  <c r="H69" i="32"/>
  <c r="D237" i="33"/>
  <c r="E237" i="33" s="1"/>
  <c r="G366" i="31"/>
  <c r="F366" i="31"/>
  <c r="D366" i="31" s="1"/>
  <c r="E366" i="31" s="1"/>
  <c r="H367" i="31"/>
  <c r="C367" i="31"/>
  <c r="C321" i="30"/>
  <c r="H321" i="30"/>
  <c r="F320" i="30"/>
  <c r="D320" i="30" s="1"/>
  <c r="E320" i="30" s="1"/>
  <c r="G320" i="30"/>
  <c r="D66" i="34" l="1"/>
  <c r="E66" i="34" s="1"/>
  <c r="C70" i="32"/>
  <c r="H237" i="33"/>
  <c r="G367" i="31"/>
  <c r="F367" i="31"/>
  <c r="D367" i="31" s="1"/>
  <c r="E367" i="31" s="1"/>
  <c r="H368" i="31"/>
  <c r="C368" i="31"/>
  <c r="H322" i="30"/>
  <c r="C322" i="30"/>
  <c r="F321" i="30"/>
  <c r="D321" i="30" s="1"/>
  <c r="E321" i="30" s="1"/>
  <c r="G321" i="30"/>
  <c r="G70" i="32" l="1"/>
  <c r="F70" i="32" s="1"/>
  <c r="H66" i="34"/>
  <c r="C238" i="33"/>
  <c r="H369" i="31"/>
  <c r="C369" i="31"/>
  <c r="G368" i="31"/>
  <c r="F368" i="31"/>
  <c r="D368" i="31" s="1"/>
  <c r="E368" i="31" s="1"/>
  <c r="G322" i="30"/>
  <c r="F322" i="30"/>
  <c r="D322" i="30" s="1"/>
  <c r="E322" i="30" s="1"/>
  <c r="H323" i="30"/>
  <c r="C323" i="30"/>
  <c r="C67" i="34" l="1"/>
  <c r="D70" i="32"/>
  <c r="E70" i="32" s="1"/>
  <c r="G238" i="33"/>
  <c r="F238" i="33" s="1"/>
  <c r="F369" i="31"/>
  <c r="D369" i="31" s="1"/>
  <c r="E369" i="31" s="1"/>
  <c r="G369" i="31"/>
  <c r="H370" i="31"/>
  <c r="C370" i="31"/>
  <c r="F323" i="30"/>
  <c r="D323" i="30" s="1"/>
  <c r="E323" i="30" s="1"/>
  <c r="G323" i="30"/>
  <c r="H324" i="30"/>
  <c r="C324" i="30"/>
  <c r="H70" i="32" l="1"/>
  <c r="C71" i="32" s="1"/>
  <c r="G67" i="34"/>
  <c r="F67" i="34" s="1"/>
  <c r="D238" i="33"/>
  <c r="E238" i="33" s="1"/>
  <c r="G370" i="31"/>
  <c r="F370" i="31"/>
  <c r="D370" i="31" s="1"/>
  <c r="E370" i="31" s="1"/>
  <c r="H371" i="31"/>
  <c r="C371" i="31"/>
  <c r="F324" i="30"/>
  <c r="D324" i="30" s="1"/>
  <c r="E324" i="30" s="1"/>
  <c r="G324" i="30"/>
  <c r="H325" i="30"/>
  <c r="C325" i="30"/>
  <c r="D67" i="34" l="1"/>
  <c r="E67" i="34" s="1"/>
  <c r="G71" i="32"/>
  <c r="F71" i="32" s="1"/>
  <c r="H238" i="33"/>
  <c r="G371" i="31"/>
  <c r="H8" i="31" s="1"/>
  <c r="F371" i="31"/>
  <c r="D371" i="31" s="1"/>
  <c r="E371" i="31" s="1"/>
  <c r="F325" i="30"/>
  <c r="D325" i="30" s="1"/>
  <c r="E325" i="30" s="1"/>
  <c r="G325" i="30"/>
  <c r="H326" i="30"/>
  <c r="C326" i="30"/>
  <c r="H67" i="34" l="1"/>
  <c r="C68" i="34" s="1"/>
  <c r="D71" i="32"/>
  <c r="E71" i="32" s="1"/>
  <c r="C239" i="33"/>
  <c r="H5" i="31"/>
  <c r="H7" i="31"/>
  <c r="H327" i="30"/>
  <c r="C327" i="30"/>
  <c r="G326" i="30"/>
  <c r="F326" i="30"/>
  <c r="D326" i="30" s="1"/>
  <c r="E326" i="30" s="1"/>
  <c r="H71" i="32" l="1"/>
  <c r="AB52" i="27" s="1"/>
  <c r="AC52" i="27" s="1"/>
  <c r="G68" i="34"/>
  <c r="F68" i="34" s="1"/>
  <c r="G239" i="33"/>
  <c r="F239" i="33" s="1"/>
  <c r="G327" i="30"/>
  <c r="F327" i="30"/>
  <c r="D327" i="30" s="1"/>
  <c r="E327" i="30" s="1"/>
  <c r="H328" i="30"/>
  <c r="C328" i="30"/>
  <c r="C72" i="32" l="1"/>
  <c r="G72" i="32" s="1"/>
  <c r="AB52" i="4"/>
  <c r="AC52" i="4" s="1"/>
  <c r="AF52" i="4" s="1"/>
  <c r="AC52" i="12"/>
  <c r="AD52" i="12" s="1"/>
  <c r="AG52" i="12" s="1"/>
  <c r="H72" i="32"/>
  <c r="C73" i="32" s="1"/>
  <c r="AF52" i="26"/>
  <c r="AG52" i="26" s="1"/>
  <c r="P33" i="26" s="1"/>
  <c r="Q33" i="26" s="1"/>
  <c r="AD52" i="4"/>
  <c r="AF52" i="27"/>
  <c r="AD52" i="27"/>
  <c r="P33" i="27"/>
  <c r="Q33" i="27" s="1"/>
  <c r="AJ52" i="27"/>
  <c r="R33" i="27" s="1"/>
  <c r="D68" i="34"/>
  <c r="E68" i="34" s="1"/>
  <c r="F72" i="32"/>
  <c r="D72" i="32" s="1"/>
  <c r="E72" i="32" s="1"/>
  <c r="D239" i="33"/>
  <c r="E239" i="33" s="1"/>
  <c r="H329" i="30"/>
  <c r="C329" i="30"/>
  <c r="G328" i="30"/>
  <c r="F328" i="30"/>
  <c r="D328" i="30" s="1"/>
  <c r="E328" i="30" s="1"/>
  <c r="AJ52" i="4" l="1"/>
  <c r="R33" i="4" s="1"/>
  <c r="P33" i="4"/>
  <c r="Q33" i="4" s="1"/>
  <c r="AK52" i="12"/>
  <c r="R33" i="12" s="1"/>
  <c r="P33" i="12"/>
  <c r="Q33" i="12" s="1"/>
  <c r="H73" i="32"/>
  <c r="H74" i="32" s="1"/>
  <c r="AE52" i="12"/>
  <c r="AJ52" i="26"/>
  <c r="AK52" i="26" s="1"/>
  <c r="AN52" i="26"/>
  <c r="R33" i="26" s="1"/>
  <c r="AH52" i="26"/>
  <c r="AH52" i="4"/>
  <c r="AG52" i="4"/>
  <c r="AH52" i="27"/>
  <c r="AG52" i="27"/>
  <c r="AI52" i="12"/>
  <c r="AH52" i="12"/>
  <c r="F73" i="32"/>
  <c r="D73" i="32" s="1"/>
  <c r="E73" i="32" s="1"/>
  <c r="G73" i="32"/>
  <c r="H68" i="34"/>
  <c r="H239" i="33"/>
  <c r="F329" i="30"/>
  <c r="D329" i="30" s="1"/>
  <c r="E329" i="30" s="1"/>
  <c r="G329" i="30"/>
  <c r="H330" i="30"/>
  <c r="C330" i="30"/>
  <c r="C74" i="32" l="1"/>
  <c r="G74" i="32" s="1"/>
  <c r="AL52" i="26"/>
  <c r="C69" i="34"/>
  <c r="H75" i="32"/>
  <c r="C75" i="32"/>
  <c r="C240" i="33"/>
  <c r="H331" i="30"/>
  <c r="C331" i="30"/>
  <c r="G330" i="30"/>
  <c r="F330" i="30"/>
  <c r="D330" i="30" s="1"/>
  <c r="E330" i="30" s="1"/>
  <c r="F74" i="32" l="1"/>
  <c r="D74" i="32" s="1"/>
  <c r="E74" i="32" s="1"/>
  <c r="G69" i="34"/>
  <c r="F69" i="34" s="1"/>
  <c r="G75" i="32"/>
  <c r="F75" i="32"/>
  <c r="D75" i="32" s="1"/>
  <c r="E75" i="32" s="1"/>
  <c r="H76" i="32"/>
  <c r="C76" i="32"/>
  <c r="G240" i="33"/>
  <c r="F240" i="33" s="1"/>
  <c r="G331" i="30"/>
  <c r="F331" i="30"/>
  <c r="D331" i="30" s="1"/>
  <c r="E331" i="30" s="1"/>
  <c r="H332" i="30"/>
  <c r="C332" i="30"/>
  <c r="D69" i="34" l="1"/>
  <c r="E69" i="34" s="1"/>
  <c r="G76" i="32"/>
  <c r="F76" i="32"/>
  <c r="D76" i="32" s="1"/>
  <c r="E76" i="32" s="1"/>
  <c r="H77" i="32"/>
  <c r="C77" i="32"/>
  <c r="D240" i="33"/>
  <c r="E240" i="33" s="1"/>
  <c r="F332" i="30"/>
  <c r="D332" i="30" s="1"/>
  <c r="E332" i="30" s="1"/>
  <c r="G332" i="30"/>
  <c r="H333" i="30"/>
  <c r="C333" i="30"/>
  <c r="H69" i="34" l="1"/>
  <c r="C70" i="34" s="1"/>
  <c r="G77" i="32"/>
  <c r="F77" i="32"/>
  <c r="D77" i="32" s="1"/>
  <c r="E77" i="32" s="1"/>
  <c r="H78" i="32"/>
  <c r="C78" i="32"/>
  <c r="H240" i="33"/>
  <c r="F333" i="30"/>
  <c r="D333" i="30" s="1"/>
  <c r="E333" i="30" s="1"/>
  <c r="G333" i="30"/>
  <c r="H334" i="30"/>
  <c r="C334" i="30"/>
  <c r="G70" i="34" l="1"/>
  <c r="F70" i="34" s="1"/>
  <c r="F78" i="32"/>
  <c r="D78" i="32" s="1"/>
  <c r="E78" i="32" s="1"/>
  <c r="G78" i="32"/>
  <c r="H79" i="32"/>
  <c r="C79" i="32"/>
  <c r="C241" i="33"/>
  <c r="F334" i="30"/>
  <c r="D334" i="30" s="1"/>
  <c r="E334" i="30" s="1"/>
  <c r="G334" i="30"/>
  <c r="H335" i="30"/>
  <c r="C335" i="30"/>
  <c r="D70" i="34" l="1"/>
  <c r="E70" i="34" s="1"/>
  <c r="F79" i="32"/>
  <c r="D79" i="32" s="1"/>
  <c r="E79" i="32" s="1"/>
  <c r="G79" i="32"/>
  <c r="C80" i="32"/>
  <c r="H80" i="32"/>
  <c r="G241" i="33"/>
  <c r="F241" i="33" s="1"/>
  <c r="G335" i="30"/>
  <c r="F335" i="30"/>
  <c r="D335" i="30" s="1"/>
  <c r="E335" i="30" s="1"/>
  <c r="H336" i="30"/>
  <c r="C336" i="30"/>
  <c r="H70" i="34" l="1"/>
  <c r="C71" i="34" s="1"/>
  <c r="H81" i="32"/>
  <c r="C81" i="32"/>
  <c r="G80" i="32"/>
  <c r="F80" i="32"/>
  <c r="D80" i="32" s="1"/>
  <c r="E80" i="32" s="1"/>
  <c r="D241" i="33"/>
  <c r="E241" i="33" s="1"/>
  <c r="G336" i="30"/>
  <c r="F336" i="30"/>
  <c r="D336" i="30" s="1"/>
  <c r="E336" i="30" s="1"/>
  <c r="H337" i="30"/>
  <c r="C337" i="30"/>
  <c r="G71" i="34" l="1"/>
  <c r="F71" i="34" s="1"/>
  <c r="G81" i="32"/>
  <c r="F81" i="32"/>
  <c r="D81" i="32" s="1"/>
  <c r="E81" i="32" s="1"/>
  <c r="H82" i="32"/>
  <c r="C82" i="32"/>
  <c r="H241" i="33"/>
  <c r="G337" i="30"/>
  <c r="F337" i="30"/>
  <c r="D337" i="30" s="1"/>
  <c r="E337" i="30" s="1"/>
  <c r="H338" i="30"/>
  <c r="C338" i="30"/>
  <c r="D71" i="34" l="1"/>
  <c r="E71" i="34" s="1"/>
  <c r="G82" i="32"/>
  <c r="F82" i="32"/>
  <c r="D82" i="32" s="1"/>
  <c r="E82" i="32" s="1"/>
  <c r="H83" i="32"/>
  <c r="C83" i="32"/>
  <c r="C242" i="33"/>
  <c r="H339" i="30"/>
  <c r="C339" i="30"/>
  <c r="G338" i="30"/>
  <c r="F338" i="30"/>
  <c r="D338" i="30" s="1"/>
  <c r="E338" i="30" s="1"/>
  <c r="AB53" i="27" l="1"/>
  <c r="AC53" i="27" s="1"/>
  <c r="AF53" i="26"/>
  <c r="AG53" i="26" s="1"/>
  <c r="AC53" i="12"/>
  <c r="AD53" i="12" s="1"/>
  <c r="AB53" i="4"/>
  <c r="AC53" i="4" s="1"/>
  <c r="H71" i="34"/>
  <c r="AB52" i="9" s="1"/>
  <c r="AC52" i="9" s="1"/>
  <c r="G83" i="32"/>
  <c r="F83" i="32"/>
  <c r="D83" i="32" s="1"/>
  <c r="E83" i="32" s="1"/>
  <c r="H84" i="32"/>
  <c r="C84" i="32"/>
  <c r="G242" i="33"/>
  <c r="F242" i="33" s="1"/>
  <c r="G339" i="30"/>
  <c r="F339" i="30"/>
  <c r="D339" i="30" s="1"/>
  <c r="E339" i="30" s="1"/>
  <c r="H340" i="30"/>
  <c r="C340" i="30"/>
  <c r="C72" i="34" l="1"/>
  <c r="G72" i="34" s="1"/>
  <c r="H72" i="34"/>
  <c r="H73" i="34" s="1"/>
  <c r="AG53" i="12"/>
  <c r="AE53" i="12"/>
  <c r="AD53" i="4"/>
  <c r="AF53" i="4"/>
  <c r="AH53" i="26"/>
  <c r="AJ53" i="26"/>
  <c r="AF52" i="9"/>
  <c r="AD52" i="9"/>
  <c r="P33" i="9"/>
  <c r="Q33" i="9" s="1"/>
  <c r="AJ52" i="9"/>
  <c r="R33" i="9" s="1"/>
  <c r="AD53" i="27"/>
  <c r="AF53" i="27"/>
  <c r="G84" i="32"/>
  <c r="F84" i="32"/>
  <c r="D84" i="32" s="1"/>
  <c r="E84" i="32" s="1"/>
  <c r="H85" i="32"/>
  <c r="C85" i="32"/>
  <c r="D242" i="33"/>
  <c r="E242" i="33" s="1"/>
  <c r="H341" i="30"/>
  <c r="C341" i="30"/>
  <c r="G340" i="30"/>
  <c r="F340" i="30"/>
  <c r="D340" i="30" s="1"/>
  <c r="E340" i="30" s="1"/>
  <c r="F72" i="34" l="1"/>
  <c r="D72" i="34" s="1"/>
  <c r="E72" i="34" s="1"/>
  <c r="C73" i="34"/>
  <c r="F73" i="34" s="1"/>
  <c r="D73" i="34" s="1"/>
  <c r="E73" i="34" s="1"/>
  <c r="AK53" i="26"/>
  <c r="AL53" i="26"/>
  <c r="AH53" i="12"/>
  <c r="AI53" i="12"/>
  <c r="AH52" i="9"/>
  <c r="AG52" i="9"/>
  <c r="AG53" i="27"/>
  <c r="AH53" i="27"/>
  <c r="AG53" i="4"/>
  <c r="AH53" i="4"/>
  <c r="G85" i="32"/>
  <c r="F85" i="32"/>
  <c r="D85" i="32" s="1"/>
  <c r="E85" i="32" s="1"/>
  <c r="H86" i="32"/>
  <c r="C86" i="32"/>
  <c r="H74" i="34"/>
  <c r="C74" i="34"/>
  <c r="H242" i="33"/>
  <c r="F341" i="30"/>
  <c r="D341" i="30" s="1"/>
  <c r="E341" i="30" s="1"/>
  <c r="G341" i="30"/>
  <c r="H342" i="30"/>
  <c r="C342" i="30"/>
  <c r="G73" i="34" l="1"/>
  <c r="H75" i="34"/>
  <c r="C75" i="34"/>
  <c r="F74" i="34"/>
  <c r="D74" i="34" s="1"/>
  <c r="E74" i="34" s="1"/>
  <c r="G74" i="34"/>
  <c r="G86" i="32"/>
  <c r="F86" i="32"/>
  <c r="D86" i="32" s="1"/>
  <c r="E86" i="32" s="1"/>
  <c r="H87" i="32"/>
  <c r="C87" i="32"/>
  <c r="C243" i="33"/>
  <c r="F342" i="30"/>
  <c r="D342" i="30" s="1"/>
  <c r="E342" i="30" s="1"/>
  <c r="G342" i="30"/>
  <c r="H343" i="30"/>
  <c r="C343" i="30"/>
  <c r="H88" i="32" l="1"/>
  <c r="C88" i="32"/>
  <c r="F87" i="32"/>
  <c r="D87" i="32" s="1"/>
  <c r="E87" i="32" s="1"/>
  <c r="G87" i="32"/>
  <c r="G75" i="34"/>
  <c r="F75" i="34"/>
  <c r="D75" i="34" s="1"/>
  <c r="E75" i="34" s="1"/>
  <c r="H76" i="34"/>
  <c r="C76" i="34"/>
  <c r="G243" i="33"/>
  <c r="F243" i="33" s="1"/>
  <c r="H344" i="30"/>
  <c r="C344" i="30"/>
  <c r="G343" i="30"/>
  <c r="F343" i="30"/>
  <c r="D343" i="30" s="1"/>
  <c r="E343" i="30" s="1"/>
  <c r="G76" i="34" l="1"/>
  <c r="F76" i="34"/>
  <c r="D76" i="34" s="1"/>
  <c r="E76" i="34" s="1"/>
  <c r="H77" i="34"/>
  <c r="C77" i="34"/>
  <c r="F88" i="32"/>
  <c r="D88" i="32" s="1"/>
  <c r="E88" i="32" s="1"/>
  <c r="G88" i="32"/>
  <c r="H89" i="32"/>
  <c r="C89" i="32"/>
  <c r="D243" i="33"/>
  <c r="E243" i="33" s="1"/>
  <c r="F344" i="30"/>
  <c r="D344" i="30" s="1"/>
  <c r="E344" i="30" s="1"/>
  <c r="G344" i="30"/>
  <c r="H345" i="30"/>
  <c r="C345" i="30"/>
  <c r="F89" i="32" l="1"/>
  <c r="D89" i="32" s="1"/>
  <c r="E89" i="32" s="1"/>
  <c r="G89" i="32"/>
  <c r="H90" i="32"/>
  <c r="C90" i="32"/>
  <c r="H78" i="34"/>
  <c r="C78" i="34"/>
  <c r="F77" i="34"/>
  <c r="D77" i="34" s="1"/>
  <c r="E77" i="34" s="1"/>
  <c r="G77" i="34"/>
  <c r="H243" i="33"/>
  <c r="F345" i="30"/>
  <c r="D345" i="30" s="1"/>
  <c r="E345" i="30" s="1"/>
  <c r="G345" i="30"/>
  <c r="C346" i="30"/>
  <c r="H346" i="30"/>
  <c r="H91" i="32" l="1"/>
  <c r="C91" i="32"/>
  <c r="G90" i="32"/>
  <c r="F90" i="32"/>
  <c r="D90" i="32" s="1"/>
  <c r="E90" i="32" s="1"/>
  <c r="F78" i="34"/>
  <c r="D78" i="34" s="1"/>
  <c r="E78" i="34" s="1"/>
  <c r="G78" i="34"/>
  <c r="H79" i="34"/>
  <c r="C79" i="34"/>
  <c r="C244" i="33"/>
  <c r="G346" i="30"/>
  <c r="F346" i="30"/>
  <c r="D346" i="30" s="1"/>
  <c r="E346" i="30" s="1"/>
  <c r="H347" i="30"/>
  <c r="C347" i="30"/>
  <c r="G91" i="32" l="1"/>
  <c r="F91" i="32"/>
  <c r="D91" i="32" s="1"/>
  <c r="E91" i="32" s="1"/>
  <c r="G79" i="34"/>
  <c r="F79" i="34"/>
  <c r="D79" i="34" s="1"/>
  <c r="E79" i="34" s="1"/>
  <c r="H80" i="34"/>
  <c r="C80" i="34"/>
  <c r="H92" i="32"/>
  <c r="C92" i="32"/>
  <c r="G244" i="33"/>
  <c r="F244" i="33" s="1"/>
  <c r="G347" i="30"/>
  <c r="F347" i="30"/>
  <c r="D347" i="30" s="1"/>
  <c r="E347" i="30" s="1"/>
  <c r="H348" i="30"/>
  <c r="C348" i="30"/>
  <c r="G92" i="32" l="1"/>
  <c r="F92" i="32"/>
  <c r="D92" i="32" s="1"/>
  <c r="E92" i="32" s="1"/>
  <c r="G80" i="34"/>
  <c r="F80" i="34"/>
  <c r="D80" i="34" s="1"/>
  <c r="E80" i="34" s="1"/>
  <c r="H93" i="32"/>
  <c r="C93" i="32"/>
  <c r="H81" i="34"/>
  <c r="C81" i="34"/>
  <c r="D244" i="33"/>
  <c r="E244" i="33" s="1"/>
  <c r="F348" i="30"/>
  <c r="D348" i="30" s="1"/>
  <c r="E348" i="30" s="1"/>
  <c r="G348" i="30"/>
  <c r="H349" i="30"/>
  <c r="C349" i="30"/>
  <c r="F81" i="34" l="1"/>
  <c r="D81" i="34" s="1"/>
  <c r="E81" i="34" s="1"/>
  <c r="G81" i="34"/>
  <c r="H82" i="34"/>
  <c r="C82" i="34"/>
  <c r="G93" i="32"/>
  <c r="F93" i="32"/>
  <c r="D93" i="32" s="1"/>
  <c r="E93" i="32" s="1"/>
  <c r="H94" i="32"/>
  <c r="C94" i="32"/>
  <c r="H244" i="33"/>
  <c r="F349" i="30"/>
  <c r="D349" i="30" s="1"/>
  <c r="E349" i="30" s="1"/>
  <c r="G349" i="30"/>
  <c r="H350" i="30"/>
  <c r="C350" i="30"/>
  <c r="F94" i="32" l="1"/>
  <c r="D94" i="32" s="1"/>
  <c r="E94" i="32" s="1"/>
  <c r="G94" i="32"/>
  <c r="C95" i="32"/>
  <c r="H95" i="32"/>
  <c r="H83" i="34"/>
  <c r="AB53" i="9" s="1"/>
  <c r="AC53" i="9" s="1"/>
  <c r="C83" i="34"/>
  <c r="F82" i="34"/>
  <c r="D82" i="34" s="1"/>
  <c r="E82" i="34" s="1"/>
  <c r="G82" i="34"/>
  <c r="C245" i="33"/>
  <c r="G350" i="30"/>
  <c r="F350" i="30"/>
  <c r="D350" i="30" s="1"/>
  <c r="E350" i="30" s="1"/>
  <c r="H351" i="30"/>
  <c r="C351" i="30"/>
  <c r="AF53" i="9" l="1"/>
  <c r="AD53" i="9"/>
  <c r="AB54" i="27"/>
  <c r="AC54" i="27" s="1"/>
  <c r="AF54" i="26"/>
  <c r="AG54" i="26" s="1"/>
  <c r="AC54" i="12"/>
  <c r="AD54" i="12" s="1"/>
  <c r="AB54" i="4"/>
  <c r="AC54" i="4" s="1"/>
  <c r="G95" i="32"/>
  <c r="F95" i="32"/>
  <c r="D95" i="32" s="1"/>
  <c r="E95" i="32" s="1"/>
  <c r="G83" i="34"/>
  <c r="F83" i="34"/>
  <c r="D83" i="34" s="1"/>
  <c r="E83" i="34" s="1"/>
  <c r="H96" i="32"/>
  <c r="C96" i="32"/>
  <c r="H84" i="34"/>
  <c r="C84" i="34"/>
  <c r="G245" i="33"/>
  <c r="F245" i="33" s="1"/>
  <c r="F351" i="30"/>
  <c r="D351" i="30" s="1"/>
  <c r="E351" i="30" s="1"/>
  <c r="G351" i="30"/>
  <c r="H352" i="30"/>
  <c r="C352" i="30"/>
  <c r="AD54" i="27" l="1"/>
  <c r="AF54" i="27"/>
  <c r="AJ54" i="26"/>
  <c r="AH54" i="26"/>
  <c r="AF54" i="4"/>
  <c r="AD54" i="4"/>
  <c r="AG54" i="12"/>
  <c r="AE54" i="12"/>
  <c r="AG53" i="9"/>
  <c r="AH53" i="9"/>
  <c r="H85" i="34"/>
  <c r="C85" i="34"/>
  <c r="F96" i="32"/>
  <c r="D96" i="32" s="1"/>
  <c r="E96" i="32" s="1"/>
  <c r="G96" i="32"/>
  <c r="F84" i="34"/>
  <c r="D84" i="34" s="1"/>
  <c r="E84" i="34" s="1"/>
  <c r="G84" i="34"/>
  <c r="H97" i="32"/>
  <c r="C97" i="32"/>
  <c r="D245" i="33"/>
  <c r="E245" i="33" s="1"/>
  <c r="F352" i="30"/>
  <c r="D352" i="30" s="1"/>
  <c r="E352" i="30" s="1"/>
  <c r="G352" i="30"/>
  <c r="H353" i="30"/>
  <c r="C353" i="30"/>
  <c r="AH54" i="12" l="1"/>
  <c r="AI54" i="12"/>
  <c r="AK54" i="26"/>
  <c r="AL54" i="26"/>
  <c r="AG54" i="27"/>
  <c r="AH54" i="27"/>
  <c r="AH54" i="4"/>
  <c r="AG54" i="4"/>
  <c r="H98" i="32"/>
  <c r="C98" i="32"/>
  <c r="G97" i="32"/>
  <c r="F97" i="32"/>
  <c r="D97" i="32" s="1"/>
  <c r="E97" i="32" s="1"/>
  <c r="F85" i="34"/>
  <c r="D85" i="34" s="1"/>
  <c r="E85" i="34" s="1"/>
  <c r="G85" i="34"/>
  <c r="H86" i="34"/>
  <c r="C86" i="34"/>
  <c r="H245" i="33"/>
  <c r="F353" i="30"/>
  <c r="D353" i="30" s="1"/>
  <c r="E353" i="30" s="1"/>
  <c r="G353" i="30"/>
  <c r="H354" i="30"/>
  <c r="C354" i="30"/>
  <c r="F86" i="34" l="1"/>
  <c r="D86" i="34" s="1"/>
  <c r="E86" i="34" s="1"/>
  <c r="G86" i="34"/>
  <c r="H87" i="34"/>
  <c r="C87" i="34"/>
  <c r="F98" i="32"/>
  <c r="D98" i="32" s="1"/>
  <c r="E98" i="32" s="1"/>
  <c r="G98" i="32"/>
  <c r="H99" i="32"/>
  <c r="C99" i="32"/>
  <c r="C246" i="33"/>
  <c r="H355" i="30"/>
  <c r="C355" i="30"/>
  <c r="G354" i="30"/>
  <c r="F354" i="30"/>
  <c r="D354" i="30" s="1"/>
  <c r="E354" i="30" s="1"/>
  <c r="G99" i="32" l="1"/>
  <c r="F99" i="32"/>
  <c r="D99" i="32" s="1"/>
  <c r="E99" i="32" s="1"/>
  <c r="H88" i="34"/>
  <c r="C88" i="34"/>
  <c r="G87" i="34"/>
  <c r="F87" i="34"/>
  <c r="D87" i="34" s="1"/>
  <c r="E87" i="34" s="1"/>
  <c r="C100" i="32"/>
  <c r="H100" i="32"/>
  <c r="G246" i="33"/>
  <c r="F246" i="33" s="1"/>
  <c r="G355" i="30"/>
  <c r="F355" i="30"/>
  <c r="D355" i="30" s="1"/>
  <c r="E355" i="30" s="1"/>
  <c r="H356" i="30"/>
  <c r="C356" i="30"/>
  <c r="C101" i="32" l="1"/>
  <c r="H101" i="32"/>
  <c r="G88" i="34"/>
  <c r="F88" i="34"/>
  <c r="D88" i="34" s="1"/>
  <c r="E88" i="34" s="1"/>
  <c r="F100" i="32"/>
  <c r="D100" i="32" s="1"/>
  <c r="E100" i="32" s="1"/>
  <c r="G100" i="32"/>
  <c r="H89" i="34"/>
  <c r="C89" i="34"/>
  <c r="D246" i="33"/>
  <c r="E246" i="33" s="1"/>
  <c r="C357" i="30"/>
  <c r="H357" i="30"/>
  <c r="G356" i="30"/>
  <c r="F356" i="30"/>
  <c r="D356" i="30" s="1"/>
  <c r="E356" i="30" s="1"/>
  <c r="H90" i="34" l="1"/>
  <c r="C90" i="34"/>
  <c r="F89" i="34"/>
  <c r="D89" i="34" s="1"/>
  <c r="E89" i="34" s="1"/>
  <c r="G89" i="34"/>
  <c r="H102" i="32"/>
  <c r="C102" i="32"/>
  <c r="F101" i="32"/>
  <c r="D101" i="32" s="1"/>
  <c r="E101" i="32" s="1"/>
  <c r="G101" i="32"/>
  <c r="H246" i="33"/>
  <c r="H358" i="30"/>
  <c r="C358" i="30"/>
  <c r="F357" i="30"/>
  <c r="D357" i="30" s="1"/>
  <c r="E357" i="30" s="1"/>
  <c r="G357" i="30"/>
  <c r="F102" i="32" l="1"/>
  <c r="D102" i="32" s="1"/>
  <c r="E102" i="32" s="1"/>
  <c r="G102" i="32"/>
  <c r="F90" i="34"/>
  <c r="D90" i="34" s="1"/>
  <c r="E90" i="34" s="1"/>
  <c r="G90" i="34"/>
  <c r="H103" i="32"/>
  <c r="C103" i="32"/>
  <c r="H91" i="34"/>
  <c r="C91" i="34"/>
  <c r="C247" i="33"/>
  <c r="G358" i="30"/>
  <c r="F358" i="30"/>
  <c r="D358" i="30" s="1"/>
  <c r="E358" i="30" s="1"/>
  <c r="H359" i="30"/>
  <c r="C359" i="30"/>
  <c r="G91" i="34" l="1"/>
  <c r="F91" i="34"/>
  <c r="D91" i="34" s="1"/>
  <c r="E91" i="34" s="1"/>
  <c r="H92" i="34"/>
  <c r="C92" i="34"/>
  <c r="F103" i="32"/>
  <c r="D103" i="32" s="1"/>
  <c r="E103" i="32" s="1"/>
  <c r="G103" i="32"/>
  <c r="C104" i="32"/>
  <c r="H104" i="32"/>
  <c r="G247" i="33"/>
  <c r="F247" i="33" s="1"/>
  <c r="F359" i="30"/>
  <c r="D359" i="30" s="1"/>
  <c r="E359" i="30" s="1"/>
  <c r="G359" i="30"/>
  <c r="H360" i="30"/>
  <c r="C360" i="30"/>
  <c r="H105" i="32" l="1"/>
  <c r="C105" i="32"/>
  <c r="F92" i="34"/>
  <c r="D92" i="34" s="1"/>
  <c r="E92" i="34" s="1"/>
  <c r="G92" i="34"/>
  <c r="F104" i="32"/>
  <c r="D104" i="32" s="1"/>
  <c r="E104" i="32" s="1"/>
  <c r="G104" i="32"/>
  <c r="H93" i="34"/>
  <c r="C93" i="34"/>
  <c r="D247" i="33"/>
  <c r="E247" i="33" s="1"/>
  <c r="G360" i="30"/>
  <c r="F360" i="30"/>
  <c r="D360" i="30" s="1"/>
  <c r="E360" i="30" s="1"/>
  <c r="C361" i="30"/>
  <c r="H361" i="30"/>
  <c r="F93" i="34" l="1"/>
  <c r="D93" i="34" s="1"/>
  <c r="E93" i="34" s="1"/>
  <c r="G93" i="34"/>
  <c r="H94" i="34"/>
  <c r="C94" i="34"/>
  <c r="F105" i="32"/>
  <c r="D105" i="32" s="1"/>
  <c r="E105" i="32" s="1"/>
  <c r="G105" i="32"/>
  <c r="H106" i="32"/>
  <c r="C106" i="32"/>
  <c r="H247" i="33"/>
  <c r="F361" i="30"/>
  <c r="D361" i="30" s="1"/>
  <c r="E361" i="30" s="1"/>
  <c r="G361" i="30"/>
  <c r="C362" i="30"/>
  <c r="H362" i="30"/>
  <c r="F106" i="32" l="1"/>
  <c r="D106" i="32" s="1"/>
  <c r="E106" i="32" s="1"/>
  <c r="G106" i="32"/>
  <c r="F94" i="34"/>
  <c r="D94" i="34" s="1"/>
  <c r="E94" i="34" s="1"/>
  <c r="G94" i="34"/>
  <c r="H107" i="32"/>
  <c r="C107" i="32"/>
  <c r="H95" i="34"/>
  <c r="AB54" i="9" s="1"/>
  <c r="AC54" i="9" s="1"/>
  <c r="C95" i="34"/>
  <c r="C248" i="33"/>
  <c r="C363" i="30"/>
  <c r="H363" i="30"/>
  <c r="F362" i="30"/>
  <c r="D362" i="30" s="1"/>
  <c r="H6" i="30" s="1"/>
  <c r="G362" i="30"/>
  <c r="AF54" i="9" l="1"/>
  <c r="AD54" i="9"/>
  <c r="AF55" i="26"/>
  <c r="AG55" i="26" s="1"/>
  <c r="AB55" i="4"/>
  <c r="AC55" i="4" s="1"/>
  <c r="AB55" i="27"/>
  <c r="AC55" i="27" s="1"/>
  <c r="AC55" i="12"/>
  <c r="AD55" i="12" s="1"/>
  <c r="G95" i="34"/>
  <c r="F95" i="34"/>
  <c r="D95" i="34" s="1"/>
  <c r="E95" i="34" s="1"/>
  <c r="H96" i="34"/>
  <c r="C96" i="34"/>
  <c r="G107" i="32"/>
  <c r="F107" i="32"/>
  <c r="D107" i="32" s="1"/>
  <c r="E107" i="32" s="1"/>
  <c r="C108" i="32"/>
  <c r="H108" i="32"/>
  <c r="G248" i="33"/>
  <c r="F248" i="33" s="1"/>
  <c r="H364" i="30"/>
  <c r="C364" i="30"/>
  <c r="E362" i="30"/>
  <c r="G363" i="30"/>
  <c r="F363" i="30"/>
  <c r="D363" i="30" s="1"/>
  <c r="E363" i="30" s="1"/>
  <c r="AD55" i="4" l="1"/>
  <c r="AF55" i="4"/>
  <c r="AG55" i="12"/>
  <c r="AE55" i="12"/>
  <c r="AH55" i="26"/>
  <c r="AJ55" i="26"/>
  <c r="AF55" i="27"/>
  <c r="AD55" i="27"/>
  <c r="AG54" i="9"/>
  <c r="AH54" i="9"/>
  <c r="H109" i="32"/>
  <c r="C109" i="32"/>
  <c r="G96" i="34"/>
  <c r="F96" i="34"/>
  <c r="D96" i="34" s="1"/>
  <c r="E96" i="34" s="1"/>
  <c r="H97" i="34"/>
  <c r="C97" i="34"/>
  <c r="F108" i="32"/>
  <c r="D108" i="32" s="1"/>
  <c r="E108" i="32" s="1"/>
  <c r="G108" i="32"/>
  <c r="D248" i="33"/>
  <c r="E248" i="33" s="1"/>
  <c r="F364" i="30"/>
  <c r="D364" i="30" s="1"/>
  <c r="E364" i="30" s="1"/>
  <c r="G364" i="30"/>
  <c r="C365" i="30"/>
  <c r="H365" i="30"/>
  <c r="AH55" i="27" l="1"/>
  <c r="AG55" i="27"/>
  <c r="AH55" i="12"/>
  <c r="AI55" i="12"/>
  <c r="AK55" i="26"/>
  <c r="AL55" i="26"/>
  <c r="AH55" i="4"/>
  <c r="AG55" i="4"/>
  <c r="F109" i="32"/>
  <c r="D109" i="32" s="1"/>
  <c r="E109" i="32" s="1"/>
  <c r="G109" i="32"/>
  <c r="F97" i="34"/>
  <c r="D97" i="34" s="1"/>
  <c r="E97" i="34" s="1"/>
  <c r="G97" i="34"/>
  <c r="H98" i="34"/>
  <c r="C98" i="34"/>
  <c r="H110" i="32"/>
  <c r="C110" i="32"/>
  <c r="H248" i="33"/>
  <c r="F365" i="30"/>
  <c r="D365" i="30" s="1"/>
  <c r="E365" i="30" s="1"/>
  <c r="G365" i="30"/>
  <c r="C366" i="30"/>
  <c r="H366" i="30"/>
  <c r="G110" i="32" l="1"/>
  <c r="F110" i="32"/>
  <c r="D110" i="32" s="1"/>
  <c r="E110" i="32" s="1"/>
  <c r="C111" i="32"/>
  <c r="H111" i="32"/>
  <c r="F98" i="34"/>
  <c r="D98" i="34" s="1"/>
  <c r="E98" i="34" s="1"/>
  <c r="G98" i="34"/>
  <c r="H99" i="34"/>
  <c r="C99" i="34"/>
  <c r="C249" i="33"/>
  <c r="F366" i="30"/>
  <c r="D366" i="30" s="1"/>
  <c r="E366" i="30" s="1"/>
  <c r="G366" i="30"/>
  <c r="H367" i="30"/>
  <c r="C367" i="30"/>
  <c r="F99" i="34" l="1"/>
  <c r="D99" i="34" s="1"/>
  <c r="E99" i="34" s="1"/>
  <c r="G99" i="34"/>
  <c r="H112" i="32"/>
  <c r="C112" i="32"/>
  <c r="H100" i="34"/>
  <c r="C100" i="34"/>
  <c r="G111" i="32"/>
  <c r="F111" i="32"/>
  <c r="D111" i="32" s="1"/>
  <c r="E111" i="32" s="1"/>
  <c r="G249" i="33"/>
  <c r="F249" i="33" s="1"/>
  <c r="G367" i="30"/>
  <c r="F367" i="30"/>
  <c r="D367" i="30" s="1"/>
  <c r="E367" i="30" s="1"/>
  <c r="H368" i="30"/>
  <c r="C368" i="30"/>
  <c r="G112" i="32" l="1"/>
  <c r="F112" i="32"/>
  <c r="D112" i="32" s="1"/>
  <c r="E112" i="32" s="1"/>
  <c r="C113" i="32"/>
  <c r="H113" i="32"/>
  <c r="G100" i="34"/>
  <c r="F100" i="34"/>
  <c r="D100" i="34" s="1"/>
  <c r="E100" i="34" s="1"/>
  <c r="H101" i="34"/>
  <c r="C101" i="34"/>
  <c r="D249" i="33"/>
  <c r="E249" i="33" s="1"/>
  <c r="C369" i="30"/>
  <c r="H369" i="30"/>
  <c r="F368" i="30"/>
  <c r="D368" i="30" s="1"/>
  <c r="E368" i="30" s="1"/>
  <c r="G368" i="30"/>
  <c r="G101" i="34" l="1"/>
  <c r="F101" i="34"/>
  <c r="D101" i="34" s="1"/>
  <c r="E101" i="34" s="1"/>
  <c r="H114" i="32"/>
  <c r="C114" i="32"/>
  <c r="H102" i="34"/>
  <c r="C102" i="34"/>
  <c r="F113" i="32"/>
  <c r="D113" i="32" s="1"/>
  <c r="E113" i="32" s="1"/>
  <c r="G113" i="32"/>
  <c r="H249" i="33"/>
  <c r="H370" i="30"/>
  <c r="C370" i="30"/>
  <c r="F369" i="30"/>
  <c r="D369" i="30" s="1"/>
  <c r="E369" i="30" s="1"/>
  <c r="G369" i="30"/>
  <c r="G114" i="32" l="1"/>
  <c r="F114" i="32"/>
  <c r="D114" i="32" s="1"/>
  <c r="E114" i="32" s="1"/>
  <c r="H115" i="32"/>
  <c r="C115" i="32"/>
  <c r="F102" i="34"/>
  <c r="D102" i="34" s="1"/>
  <c r="E102" i="34" s="1"/>
  <c r="G102" i="34"/>
  <c r="H103" i="34"/>
  <c r="C103" i="34"/>
  <c r="C250" i="33"/>
  <c r="G370" i="30"/>
  <c r="F370" i="30"/>
  <c r="D370" i="30" s="1"/>
  <c r="E370" i="30" s="1"/>
  <c r="H371" i="30"/>
  <c r="C371" i="30"/>
  <c r="G103" i="34" l="1"/>
  <c r="F103" i="34"/>
  <c r="D103" i="34" s="1"/>
  <c r="E103" i="34" s="1"/>
  <c r="G115" i="32"/>
  <c r="F115" i="32"/>
  <c r="D115" i="32" s="1"/>
  <c r="E115" i="32" s="1"/>
  <c r="H104" i="34"/>
  <c r="C104" i="34"/>
  <c r="H116" i="32"/>
  <c r="C116" i="32"/>
  <c r="G250" i="33"/>
  <c r="F250" i="33" s="1"/>
  <c r="G371" i="30"/>
  <c r="H8" i="30" s="1"/>
  <c r="F371" i="30"/>
  <c r="D371" i="30" s="1"/>
  <c r="E371" i="30" s="1"/>
  <c r="H117" i="32" l="1"/>
  <c r="C117" i="32"/>
  <c r="G116" i="32"/>
  <c r="F116" i="32"/>
  <c r="D116" i="32" s="1"/>
  <c r="E116" i="32" s="1"/>
  <c r="G104" i="34"/>
  <c r="F104" i="34"/>
  <c r="D104" i="34" s="1"/>
  <c r="E104" i="34" s="1"/>
  <c r="H105" i="34"/>
  <c r="C105" i="34"/>
  <c r="D250" i="33"/>
  <c r="E250" i="33" s="1"/>
  <c r="H5" i="30"/>
  <c r="H7" i="30"/>
  <c r="H106" i="34" l="1"/>
  <c r="C106" i="34"/>
  <c r="F117" i="32"/>
  <c r="D117" i="32" s="1"/>
  <c r="E117" i="32" s="1"/>
  <c r="G117" i="32"/>
  <c r="F105" i="34"/>
  <c r="D105" i="34" s="1"/>
  <c r="E105" i="34" s="1"/>
  <c r="G105" i="34"/>
  <c r="H118" i="32"/>
  <c r="C118" i="32"/>
  <c r="H250" i="33"/>
  <c r="F118" i="32" l="1"/>
  <c r="D118" i="32" s="1"/>
  <c r="E118" i="32" s="1"/>
  <c r="G118" i="32"/>
  <c r="H119" i="32"/>
  <c r="C119" i="32"/>
  <c r="F106" i="34"/>
  <c r="D106" i="34" s="1"/>
  <c r="E106" i="34" s="1"/>
  <c r="G106" i="34"/>
  <c r="H107" i="34"/>
  <c r="AB55" i="9" s="1"/>
  <c r="AC55" i="9" s="1"/>
  <c r="C107" i="34"/>
  <c r="C251" i="33"/>
  <c r="AF55" i="9" l="1"/>
  <c r="AD55" i="9"/>
  <c r="AB56" i="27"/>
  <c r="AC56" i="27" s="1"/>
  <c r="AF56" i="26"/>
  <c r="AG56" i="26" s="1"/>
  <c r="AC56" i="12"/>
  <c r="AD56" i="12" s="1"/>
  <c r="AB56" i="4"/>
  <c r="AC56" i="4" s="1"/>
  <c r="G119" i="32"/>
  <c r="F119" i="32"/>
  <c r="D119" i="32" s="1"/>
  <c r="E119" i="32" s="1"/>
  <c r="H108" i="34"/>
  <c r="C108" i="34"/>
  <c r="H120" i="32"/>
  <c r="C120" i="32"/>
  <c r="F107" i="34"/>
  <c r="D107" i="34" s="1"/>
  <c r="E107" i="34" s="1"/>
  <c r="G107" i="34"/>
  <c r="G251" i="33"/>
  <c r="F251" i="33" s="1"/>
  <c r="AH56" i="26" l="1"/>
  <c r="AJ56" i="26"/>
  <c r="AF56" i="27"/>
  <c r="AD56" i="27"/>
  <c r="AF56" i="4"/>
  <c r="AD56" i="4"/>
  <c r="AG56" i="12"/>
  <c r="AE56" i="12"/>
  <c r="AG55" i="9"/>
  <c r="AH55" i="9"/>
  <c r="F108" i="34"/>
  <c r="D108" i="34" s="1"/>
  <c r="E108" i="34" s="1"/>
  <c r="G108" i="34"/>
  <c r="H109" i="34"/>
  <c r="C109" i="34"/>
  <c r="G120" i="32"/>
  <c r="F120" i="32"/>
  <c r="D120" i="32" s="1"/>
  <c r="E120" i="32" s="1"/>
  <c r="H121" i="32"/>
  <c r="C121" i="32"/>
  <c r="D251" i="33"/>
  <c r="E251" i="33" s="1"/>
  <c r="AH56" i="12" l="1"/>
  <c r="AI56" i="12"/>
  <c r="AG56" i="27"/>
  <c r="AH56" i="27"/>
  <c r="AK56" i="26"/>
  <c r="AL56" i="26"/>
  <c r="AH56" i="4"/>
  <c r="AG56" i="4"/>
  <c r="G121" i="32"/>
  <c r="F121" i="32"/>
  <c r="D121" i="32" s="1"/>
  <c r="E121" i="32" s="1"/>
  <c r="F109" i="34"/>
  <c r="D109" i="34" s="1"/>
  <c r="E109" i="34" s="1"/>
  <c r="G109" i="34"/>
  <c r="H122" i="32"/>
  <c r="C122" i="32"/>
  <c r="H110" i="34"/>
  <c r="C110" i="34"/>
  <c r="H251" i="33"/>
  <c r="F122" i="32" l="1"/>
  <c r="D122" i="32" s="1"/>
  <c r="E122" i="32" s="1"/>
  <c r="G122" i="32"/>
  <c r="F110" i="34"/>
  <c r="D110" i="34" s="1"/>
  <c r="E110" i="34" s="1"/>
  <c r="G110" i="34"/>
  <c r="H123" i="32"/>
  <c r="C123" i="32"/>
  <c r="H111" i="34"/>
  <c r="C111" i="34"/>
  <c r="H252" i="33"/>
  <c r="C252" i="33"/>
  <c r="G111" i="34" l="1"/>
  <c r="F111" i="34"/>
  <c r="D111" i="34" s="1"/>
  <c r="E111" i="34" s="1"/>
  <c r="H112" i="34"/>
  <c r="C112" i="34"/>
  <c r="G123" i="32"/>
  <c r="F123" i="32"/>
  <c r="D123" i="32" s="1"/>
  <c r="E123" i="32" s="1"/>
  <c r="C124" i="32"/>
  <c r="H124" i="32"/>
  <c r="G252" i="33"/>
  <c r="F252" i="33"/>
  <c r="D252" i="33" s="1"/>
  <c r="E252" i="33" s="1"/>
  <c r="H253" i="33"/>
  <c r="C253" i="33"/>
  <c r="C125" i="32" l="1"/>
  <c r="H125" i="32"/>
  <c r="G112" i="34"/>
  <c r="F112" i="34"/>
  <c r="D112" i="34" s="1"/>
  <c r="E112" i="34" s="1"/>
  <c r="F124" i="32"/>
  <c r="D124" i="32" s="1"/>
  <c r="E124" i="32" s="1"/>
  <c r="G124" i="32"/>
  <c r="H113" i="34"/>
  <c r="C113" i="34"/>
  <c r="H254" i="33"/>
  <c r="C254" i="33"/>
  <c r="G253" i="33"/>
  <c r="F253" i="33"/>
  <c r="D253" i="33" s="1"/>
  <c r="E253" i="33" s="1"/>
  <c r="H114" i="34" l="1"/>
  <c r="C114" i="34"/>
  <c r="H126" i="32"/>
  <c r="C126" i="32"/>
  <c r="G113" i="34"/>
  <c r="F113" i="34"/>
  <c r="D113" i="34" s="1"/>
  <c r="E113" i="34" s="1"/>
  <c r="G125" i="32"/>
  <c r="F125" i="32"/>
  <c r="D125" i="32" s="1"/>
  <c r="E125" i="32" s="1"/>
  <c r="F254" i="33"/>
  <c r="D254" i="33" s="1"/>
  <c r="E254" i="33" s="1"/>
  <c r="G254" i="33"/>
  <c r="H255" i="33"/>
  <c r="C255" i="33"/>
  <c r="G126" i="32" l="1"/>
  <c r="F126" i="32"/>
  <c r="D126" i="32" s="1"/>
  <c r="E126" i="32" s="1"/>
  <c r="C127" i="32"/>
  <c r="H127" i="32"/>
  <c r="G114" i="34"/>
  <c r="F114" i="34"/>
  <c r="D114" i="34" s="1"/>
  <c r="E114" i="34" s="1"/>
  <c r="H115" i="34"/>
  <c r="C115" i="34"/>
  <c r="H256" i="33"/>
  <c r="C256" i="33"/>
  <c r="G255" i="33"/>
  <c r="F255" i="33"/>
  <c r="D255" i="33" s="1"/>
  <c r="E255" i="33" s="1"/>
  <c r="G115" i="34" l="1"/>
  <c r="F115" i="34"/>
  <c r="D115" i="34" s="1"/>
  <c r="E115" i="34" s="1"/>
  <c r="C128" i="32"/>
  <c r="H128" i="32"/>
  <c r="H116" i="34"/>
  <c r="C116" i="34"/>
  <c r="F127" i="32"/>
  <c r="D127" i="32" s="1"/>
  <c r="E127" i="32" s="1"/>
  <c r="G127" i="32"/>
  <c r="G256" i="33"/>
  <c r="F256" i="33"/>
  <c r="D256" i="33" s="1"/>
  <c r="E256" i="33" s="1"/>
  <c r="H257" i="33"/>
  <c r="C257" i="33"/>
  <c r="H129" i="32" l="1"/>
  <c r="C129" i="32"/>
  <c r="G128" i="32"/>
  <c r="F128" i="32"/>
  <c r="D128" i="32" s="1"/>
  <c r="E128" i="32" s="1"/>
  <c r="F116" i="34"/>
  <c r="D116" i="34" s="1"/>
  <c r="E116" i="34" s="1"/>
  <c r="G116" i="34"/>
  <c r="H117" i="34"/>
  <c r="C117" i="34"/>
  <c r="H258" i="33"/>
  <c r="C258" i="33"/>
  <c r="G257" i="33"/>
  <c r="F257" i="33"/>
  <c r="D257" i="33" s="1"/>
  <c r="E257" i="33" s="1"/>
  <c r="H118" i="34" l="1"/>
  <c r="C118" i="34"/>
  <c r="F129" i="32"/>
  <c r="D129" i="32" s="1"/>
  <c r="E129" i="32" s="1"/>
  <c r="G129" i="32"/>
  <c r="G117" i="34"/>
  <c r="F117" i="34"/>
  <c r="D117" i="34" s="1"/>
  <c r="E117" i="34" s="1"/>
  <c r="H130" i="32"/>
  <c r="C130" i="32"/>
  <c r="F258" i="33"/>
  <c r="D258" i="33" s="1"/>
  <c r="E258" i="33" s="1"/>
  <c r="G258" i="33"/>
  <c r="H259" i="33"/>
  <c r="C259" i="33"/>
  <c r="F130" i="32" l="1"/>
  <c r="D130" i="32" s="1"/>
  <c r="E130" i="32" s="1"/>
  <c r="G130" i="32"/>
  <c r="H131" i="32"/>
  <c r="C131" i="32"/>
  <c r="F118" i="34"/>
  <c r="D118" i="34" s="1"/>
  <c r="E118" i="34" s="1"/>
  <c r="G118" i="34"/>
  <c r="H119" i="34"/>
  <c r="AB56" i="9" s="1"/>
  <c r="AC56" i="9" s="1"/>
  <c r="C119" i="34"/>
  <c r="H260" i="33"/>
  <c r="C260" i="33"/>
  <c r="G259" i="33"/>
  <c r="F259" i="33"/>
  <c r="D259" i="33" s="1"/>
  <c r="E259" i="33" s="1"/>
  <c r="AF56" i="9" l="1"/>
  <c r="AD56" i="9"/>
  <c r="AB57" i="27"/>
  <c r="AC57" i="27" s="1"/>
  <c r="AF57" i="26"/>
  <c r="AG57" i="26" s="1"/>
  <c r="AC57" i="12"/>
  <c r="AD57" i="12" s="1"/>
  <c r="AB57" i="4"/>
  <c r="AC57" i="4" s="1"/>
  <c r="G119" i="34"/>
  <c r="F119" i="34"/>
  <c r="D119" i="34" s="1"/>
  <c r="E119" i="34" s="1"/>
  <c r="F131" i="32"/>
  <c r="D131" i="32" s="1"/>
  <c r="E131" i="32" s="1"/>
  <c r="G131" i="32"/>
  <c r="H120" i="34"/>
  <c r="C120" i="34"/>
  <c r="H132" i="32"/>
  <c r="C132" i="32"/>
  <c r="G260" i="33"/>
  <c r="F260" i="33"/>
  <c r="D260" i="33" s="1"/>
  <c r="E260" i="33" s="1"/>
  <c r="H261" i="33"/>
  <c r="C261" i="33"/>
  <c r="AO57" i="26" l="1"/>
  <c r="R34" i="26" s="1"/>
  <c r="AH57" i="26"/>
  <c r="P34" i="26"/>
  <c r="Q34" i="26" s="1"/>
  <c r="AJ57" i="26"/>
  <c r="AF57" i="27"/>
  <c r="AK57" i="27"/>
  <c r="R34" i="27" s="1"/>
  <c r="AD57" i="27"/>
  <c r="P34" i="27"/>
  <c r="Q34" i="27" s="1"/>
  <c r="P34" i="4"/>
  <c r="Q34" i="4" s="1"/>
  <c r="AK57" i="4"/>
  <c r="R34" i="4" s="1"/>
  <c r="AD57" i="4"/>
  <c r="AF57" i="4"/>
  <c r="AG57" i="12"/>
  <c r="AE57" i="12"/>
  <c r="AL57" i="12"/>
  <c r="R34" i="12" s="1"/>
  <c r="P34" i="12"/>
  <c r="Q34" i="12" s="1"/>
  <c r="AG56" i="9"/>
  <c r="AH56" i="9"/>
  <c r="G132" i="32"/>
  <c r="F132" i="32"/>
  <c r="D132" i="32" s="1"/>
  <c r="E132" i="32" s="1"/>
  <c r="G120" i="34"/>
  <c r="F120" i="34"/>
  <c r="D120" i="34" s="1"/>
  <c r="E120" i="34" s="1"/>
  <c r="H133" i="32"/>
  <c r="C133" i="32"/>
  <c r="H121" i="34"/>
  <c r="C121" i="34"/>
  <c r="H262" i="33"/>
  <c r="C262" i="33"/>
  <c r="G261" i="33"/>
  <c r="F261" i="33"/>
  <c r="D261" i="33" s="1"/>
  <c r="E261" i="33" s="1"/>
  <c r="AG57" i="4" l="1"/>
  <c r="AH57" i="4"/>
  <c r="AK57" i="26"/>
  <c r="AL57" i="26"/>
  <c r="AI57" i="12"/>
  <c r="AH57" i="12"/>
  <c r="AG57" i="27"/>
  <c r="AH57" i="27"/>
  <c r="H122" i="34"/>
  <c r="C122" i="34"/>
  <c r="F121" i="34"/>
  <c r="D121" i="34" s="1"/>
  <c r="E121" i="34" s="1"/>
  <c r="G121" i="34"/>
  <c r="G133" i="32"/>
  <c r="F133" i="32"/>
  <c r="D133" i="32" s="1"/>
  <c r="E133" i="32" s="1"/>
  <c r="C134" i="32"/>
  <c r="H134" i="32"/>
  <c r="F262" i="33"/>
  <c r="D262" i="33" s="1"/>
  <c r="E262" i="33" s="1"/>
  <c r="G262" i="33"/>
  <c r="H263" i="33"/>
  <c r="C263" i="33"/>
  <c r="H135" i="32" l="1"/>
  <c r="C135" i="32"/>
  <c r="G122" i="34"/>
  <c r="F122" i="34"/>
  <c r="D122" i="34" s="1"/>
  <c r="E122" i="34" s="1"/>
  <c r="F134" i="32"/>
  <c r="D134" i="32" s="1"/>
  <c r="E134" i="32" s="1"/>
  <c r="G134" i="32"/>
  <c r="H123" i="34"/>
  <c r="C123" i="34"/>
  <c r="H264" i="33"/>
  <c r="C264" i="33"/>
  <c r="G263" i="33"/>
  <c r="F263" i="33"/>
  <c r="D263" i="33" s="1"/>
  <c r="E263" i="33" s="1"/>
  <c r="H124" i="34" l="1"/>
  <c r="C124" i="34"/>
  <c r="F135" i="32"/>
  <c r="D135" i="32" s="1"/>
  <c r="E135" i="32" s="1"/>
  <c r="G135" i="32"/>
  <c r="G123" i="34"/>
  <c r="F123" i="34"/>
  <c r="D123" i="34" s="1"/>
  <c r="E123" i="34" s="1"/>
  <c r="H136" i="32"/>
  <c r="C136" i="32"/>
  <c r="G264" i="33"/>
  <c r="F264" i="33"/>
  <c r="D264" i="33" s="1"/>
  <c r="E264" i="33" s="1"/>
  <c r="H265" i="33"/>
  <c r="C265" i="33"/>
  <c r="F136" i="32" l="1"/>
  <c r="D136" i="32" s="1"/>
  <c r="E136" i="32" s="1"/>
  <c r="G136" i="32"/>
  <c r="G124" i="34"/>
  <c r="F124" i="34"/>
  <c r="D124" i="34" s="1"/>
  <c r="E124" i="34" s="1"/>
  <c r="H137" i="32"/>
  <c r="C137" i="32"/>
  <c r="H125" i="34"/>
  <c r="C125" i="34"/>
  <c r="H266" i="33"/>
  <c r="C266" i="33"/>
  <c r="G265" i="33"/>
  <c r="F265" i="33"/>
  <c r="D265" i="33" s="1"/>
  <c r="E265" i="33" s="1"/>
  <c r="H126" i="34" l="1"/>
  <c r="C126" i="34"/>
  <c r="F137" i="32"/>
  <c r="D137" i="32" s="1"/>
  <c r="E137" i="32" s="1"/>
  <c r="G137" i="32"/>
  <c r="F125" i="34"/>
  <c r="D125" i="34" s="1"/>
  <c r="E125" i="34" s="1"/>
  <c r="G125" i="34"/>
  <c r="H138" i="32"/>
  <c r="C138" i="32"/>
  <c r="F266" i="33"/>
  <c r="D266" i="33" s="1"/>
  <c r="E266" i="33" s="1"/>
  <c r="G266" i="33"/>
  <c r="H267" i="33"/>
  <c r="C267" i="33"/>
  <c r="G138" i="32" l="1"/>
  <c r="F138" i="32"/>
  <c r="D138" i="32" s="1"/>
  <c r="E138" i="32" s="1"/>
  <c r="F126" i="34"/>
  <c r="D126" i="34" s="1"/>
  <c r="E126" i="34" s="1"/>
  <c r="G126" i="34"/>
  <c r="H139" i="32"/>
  <c r="C139" i="32"/>
  <c r="H127" i="34"/>
  <c r="C127" i="34"/>
  <c r="H268" i="33"/>
  <c r="C268" i="33"/>
  <c r="G267" i="33"/>
  <c r="F267" i="33"/>
  <c r="D267" i="33" s="1"/>
  <c r="E267" i="33" s="1"/>
  <c r="G127" i="34" l="1"/>
  <c r="F127" i="34"/>
  <c r="D127" i="34" s="1"/>
  <c r="E127" i="34" s="1"/>
  <c r="H128" i="34"/>
  <c r="C128" i="34"/>
  <c r="G139" i="32"/>
  <c r="F139" i="32"/>
  <c r="D139" i="32" s="1"/>
  <c r="E139" i="32" s="1"/>
  <c r="H140" i="32"/>
  <c r="C140" i="32"/>
  <c r="G268" i="33"/>
  <c r="F268" i="33"/>
  <c r="D268" i="33" s="1"/>
  <c r="E268" i="33" s="1"/>
  <c r="H269" i="33"/>
  <c r="C269" i="33"/>
  <c r="F140" i="32" l="1"/>
  <c r="D140" i="32" s="1"/>
  <c r="E140" i="32" s="1"/>
  <c r="G140" i="32"/>
  <c r="G128" i="34"/>
  <c r="F128" i="34"/>
  <c r="D128" i="34" s="1"/>
  <c r="E128" i="34" s="1"/>
  <c r="H141" i="32"/>
  <c r="C141" i="32"/>
  <c r="H129" i="34"/>
  <c r="C129" i="34"/>
  <c r="H270" i="33"/>
  <c r="C270" i="33"/>
  <c r="G269" i="33"/>
  <c r="F269" i="33"/>
  <c r="D269" i="33" s="1"/>
  <c r="E269" i="33" s="1"/>
  <c r="H130" i="34" l="1"/>
  <c r="C130" i="34"/>
  <c r="G141" i="32"/>
  <c r="F141" i="32"/>
  <c r="D141" i="32" s="1"/>
  <c r="E141" i="32" s="1"/>
  <c r="F129" i="34"/>
  <c r="D129" i="34" s="1"/>
  <c r="E129" i="34" s="1"/>
  <c r="G129" i="34"/>
  <c r="H142" i="32"/>
  <c r="C142" i="32"/>
  <c r="F270" i="33"/>
  <c r="D270" i="33" s="1"/>
  <c r="E270" i="33" s="1"/>
  <c r="G270" i="33"/>
  <c r="H271" i="33"/>
  <c r="C271" i="33"/>
  <c r="H143" i="32" l="1"/>
  <c r="C143" i="32"/>
  <c r="G130" i="34"/>
  <c r="F130" i="34"/>
  <c r="D130" i="34" s="1"/>
  <c r="E130" i="34" s="1"/>
  <c r="G142" i="32"/>
  <c r="F142" i="32"/>
  <c r="D142" i="32" s="1"/>
  <c r="E142" i="32" s="1"/>
  <c r="H131" i="34"/>
  <c r="AB57" i="9" s="1"/>
  <c r="AC57" i="9" s="1"/>
  <c r="C131" i="34"/>
  <c r="H272" i="33"/>
  <c r="C272" i="33"/>
  <c r="G271" i="33"/>
  <c r="F271" i="33"/>
  <c r="D271" i="33" s="1"/>
  <c r="E271" i="33" s="1"/>
  <c r="AF57" i="9" l="1"/>
  <c r="AD57" i="9"/>
  <c r="AK57" i="9"/>
  <c r="R34" i="9" s="1"/>
  <c r="P34" i="9"/>
  <c r="Q34" i="9" s="1"/>
  <c r="AB58" i="27"/>
  <c r="AC58" i="27" s="1"/>
  <c r="AF58" i="26"/>
  <c r="AG58" i="26" s="1"/>
  <c r="AC58" i="12"/>
  <c r="AD58" i="12" s="1"/>
  <c r="AB58" i="4"/>
  <c r="AC58" i="4" s="1"/>
  <c r="G131" i="34"/>
  <c r="F131" i="34"/>
  <c r="D131" i="34" s="1"/>
  <c r="E131" i="34" s="1"/>
  <c r="H132" i="34"/>
  <c r="C132" i="34"/>
  <c r="G143" i="32"/>
  <c r="F143" i="32"/>
  <c r="D143" i="32" s="1"/>
  <c r="E143" i="32" s="1"/>
  <c r="H144" i="32"/>
  <c r="C144" i="32"/>
  <c r="G272" i="33"/>
  <c r="F272" i="33"/>
  <c r="D272" i="33" s="1"/>
  <c r="E272" i="33" s="1"/>
  <c r="H273" i="33"/>
  <c r="C273" i="33"/>
  <c r="AF58" i="4" l="1"/>
  <c r="AD58" i="4"/>
  <c r="AG58" i="12"/>
  <c r="AE58" i="12"/>
  <c r="AJ58" i="26"/>
  <c r="AH58" i="26"/>
  <c r="AD58" i="27"/>
  <c r="AF58" i="27"/>
  <c r="AG57" i="9"/>
  <c r="AH57" i="9"/>
  <c r="F144" i="32"/>
  <c r="D144" i="32" s="1"/>
  <c r="E144" i="32" s="1"/>
  <c r="G144" i="32"/>
  <c r="F132" i="34"/>
  <c r="D132" i="34" s="1"/>
  <c r="E132" i="34" s="1"/>
  <c r="G132" i="34"/>
  <c r="C145" i="32"/>
  <c r="H145" i="32"/>
  <c r="H133" i="34"/>
  <c r="C133" i="34"/>
  <c r="H274" i="33"/>
  <c r="C274" i="33"/>
  <c r="G273" i="33"/>
  <c r="F273" i="33"/>
  <c r="D273" i="33" s="1"/>
  <c r="E273" i="33" s="1"/>
  <c r="AH58" i="27" l="1"/>
  <c r="AG58" i="27"/>
  <c r="AH58" i="12"/>
  <c r="AI58" i="12"/>
  <c r="AK58" i="26"/>
  <c r="AL58" i="26"/>
  <c r="AH58" i="4"/>
  <c r="AG58" i="4"/>
  <c r="C146" i="32"/>
  <c r="H146" i="32"/>
  <c r="G145" i="32"/>
  <c r="F145" i="32"/>
  <c r="D145" i="32" s="1"/>
  <c r="E145" i="32" s="1"/>
  <c r="H134" i="34"/>
  <c r="C134" i="34"/>
  <c r="F133" i="34"/>
  <c r="D133" i="34" s="1"/>
  <c r="E133" i="34" s="1"/>
  <c r="G133" i="34"/>
  <c r="F274" i="33"/>
  <c r="D274" i="33" s="1"/>
  <c r="E274" i="33" s="1"/>
  <c r="G274" i="33"/>
  <c r="H275" i="33"/>
  <c r="C275" i="33"/>
  <c r="C147" i="32" l="1"/>
  <c r="H147" i="32"/>
  <c r="G134" i="34"/>
  <c r="F134" i="34"/>
  <c r="D134" i="34" s="1"/>
  <c r="E134" i="34" s="1"/>
  <c r="H135" i="34"/>
  <c r="C135" i="34"/>
  <c r="F146" i="32"/>
  <c r="D146" i="32" s="1"/>
  <c r="E146" i="32" s="1"/>
  <c r="G146" i="32"/>
  <c r="H276" i="33"/>
  <c r="C276" i="33"/>
  <c r="G275" i="33"/>
  <c r="F275" i="33"/>
  <c r="D275" i="33" s="1"/>
  <c r="E275" i="33" s="1"/>
  <c r="G135" i="34" l="1"/>
  <c r="F135" i="34"/>
  <c r="D135" i="34" s="1"/>
  <c r="E135" i="34" s="1"/>
  <c r="H148" i="32"/>
  <c r="C148" i="32"/>
  <c r="H136" i="34"/>
  <c r="C136" i="34"/>
  <c r="G147" i="32"/>
  <c r="F147" i="32"/>
  <c r="D147" i="32" s="1"/>
  <c r="E147" i="32" s="1"/>
  <c r="G276" i="33"/>
  <c r="F276" i="33"/>
  <c r="D276" i="33" s="1"/>
  <c r="E276" i="33" s="1"/>
  <c r="H277" i="33"/>
  <c r="C277" i="33"/>
  <c r="F148" i="32" l="1"/>
  <c r="D148" i="32" s="1"/>
  <c r="E148" i="32" s="1"/>
  <c r="G148" i="32"/>
  <c r="C149" i="32"/>
  <c r="H149" i="32"/>
  <c r="F136" i="34"/>
  <c r="D136" i="34" s="1"/>
  <c r="E136" i="34" s="1"/>
  <c r="G136" i="34"/>
  <c r="H137" i="34"/>
  <c r="C137" i="34"/>
  <c r="H278" i="33"/>
  <c r="C278" i="33"/>
  <c r="G277" i="33"/>
  <c r="F277" i="33"/>
  <c r="D277" i="33" s="1"/>
  <c r="E277" i="33" s="1"/>
  <c r="G137" i="34" l="1"/>
  <c r="F137" i="34"/>
  <c r="D137" i="34" s="1"/>
  <c r="E137" i="34" s="1"/>
  <c r="H150" i="32"/>
  <c r="C150" i="32"/>
  <c r="H138" i="34"/>
  <c r="C138" i="34"/>
  <c r="F149" i="32"/>
  <c r="D149" i="32" s="1"/>
  <c r="E149" i="32" s="1"/>
  <c r="G149" i="32"/>
  <c r="F278" i="33"/>
  <c r="D278" i="33" s="1"/>
  <c r="E278" i="33" s="1"/>
  <c r="G278" i="33"/>
  <c r="H279" i="33"/>
  <c r="C279" i="33"/>
  <c r="F150" i="32" l="1"/>
  <c r="D150" i="32" s="1"/>
  <c r="E150" i="32" s="1"/>
  <c r="G150" i="32"/>
  <c r="H151" i="32"/>
  <c r="C151" i="32"/>
  <c r="G138" i="34"/>
  <c r="F138" i="34"/>
  <c r="D138" i="34" s="1"/>
  <c r="E138" i="34" s="1"/>
  <c r="H139" i="34"/>
  <c r="C139" i="34"/>
  <c r="H280" i="33"/>
  <c r="C280" i="33"/>
  <c r="G279" i="33"/>
  <c r="F279" i="33"/>
  <c r="D279" i="33" s="1"/>
  <c r="E279" i="33" s="1"/>
  <c r="G151" i="32" l="1"/>
  <c r="F151" i="32"/>
  <c r="D151" i="32" s="1"/>
  <c r="E151" i="32" s="1"/>
  <c r="H140" i="34"/>
  <c r="C140" i="34"/>
  <c r="H152" i="32"/>
  <c r="C152" i="32"/>
  <c r="F139" i="34"/>
  <c r="D139" i="34" s="1"/>
  <c r="E139" i="34" s="1"/>
  <c r="G139" i="34"/>
  <c r="G280" i="33"/>
  <c r="F280" i="33"/>
  <c r="D280" i="33" s="1"/>
  <c r="E280" i="33" s="1"/>
  <c r="H281" i="33"/>
  <c r="C281" i="33"/>
  <c r="G140" i="34" l="1"/>
  <c r="F140" i="34"/>
  <c r="D140" i="34" s="1"/>
  <c r="E140" i="34" s="1"/>
  <c r="H141" i="34"/>
  <c r="C141" i="34"/>
  <c r="F152" i="32"/>
  <c r="D152" i="32" s="1"/>
  <c r="E152" i="32" s="1"/>
  <c r="G152" i="32"/>
  <c r="H153" i="32"/>
  <c r="C153" i="32"/>
  <c r="H282" i="33"/>
  <c r="C282" i="33"/>
  <c r="G281" i="33"/>
  <c r="F281" i="33"/>
  <c r="D281" i="33" s="1"/>
  <c r="E281" i="33" s="1"/>
  <c r="G141" i="34" l="1"/>
  <c r="F141" i="34"/>
  <c r="D141" i="34" s="1"/>
  <c r="E141" i="34" s="1"/>
  <c r="H154" i="32"/>
  <c r="C154" i="32"/>
  <c r="H142" i="34"/>
  <c r="C142" i="34"/>
  <c r="G153" i="32"/>
  <c r="F153" i="32"/>
  <c r="D153" i="32" s="1"/>
  <c r="E153" i="32" s="1"/>
  <c r="F282" i="33"/>
  <c r="D282" i="33" s="1"/>
  <c r="E282" i="33" s="1"/>
  <c r="G282" i="33"/>
  <c r="H283" i="33"/>
  <c r="C283" i="33"/>
  <c r="G154" i="32" l="1"/>
  <c r="F154" i="32"/>
  <c r="D154" i="32" s="1"/>
  <c r="E154" i="32" s="1"/>
  <c r="H155" i="32"/>
  <c r="C155" i="32"/>
  <c r="F142" i="34"/>
  <c r="D142" i="34" s="1"/>
  <c r="E142" i="34" s="1"/>
  <c r="G142" i="34"/>
  <c r="H143" i="34"/>
  <c r="AB58" i="9" s="1"/>
  <c r="AC58" i="9" s="1"/>
  <c r="C143" i="34"/>
  <c r="H284" i="33"/>
  <c r="C284" i="33"/>
  <c r="G283" i="33"/>
  <c r="F283" i="33"/>
  <c r="D283" i="33" s="1"/>
  <c r="E283" i="33" s="1"/>
  <c r="AF58" i="9" l="1"/>
  <c r="AD58" i="9"/>
  <c r="AB59" i="27"/>
  <c r="AC59" i="27" s="1"/>
  <c r="AC59" i="12"/>
  <c r="AD59" i="12" s="1"/>
  <c r="AF59" i="26"/>
  <c r="AG59" i="26" s="1"/>
  <c r="AB59" i="4"/>
  <c r="AC59" i="4" s="1"/>
  <c r="G143" i="34"/>
  <c r="F143" i="34"/>
  <c r="D143" i="34" s="1"/>
  <c r="E143" i="34" s="1"/>
  <c r="G155" i="32"/>
  <c r="F155" i="32"/>
  <c r="D155" i="32" s="1"/>
  <c r="E155" i="32" s="1"/>
  <c r="H144" i="34"/>
  <c r="C144" i="34"/>
  <c r="H156" i="32"/>
  <c r="C156" i="32"/>
  <c r="G284" i="33"/>
  <c r="F284" i="33"/>
  <c r="D284" i="33" s="1"/>
  <c r="E284" i="33" s="1"/>
  <c r="H285" i="33"/>
  <c r="C285" i="33"/>
  <c r="AG59" i="12" l="1"/>
  <c r="AE59" i="12"/>
  <c r="AD59" i="27"/>
  <c r="AF59" i="27"/>
  <c r="AD59" i="4"/>
  <c r="AF59" i="4"/>
  <c r="AJ59" i="26"/>
  <c r="AH59" i="26"/>
  <c r="AG58" i="9"/>
  <c r="AH58" i="9"/>
  <c r="H157" i="32"/>
  <c r="C157" i="32"/>
  <c r="G144" i="34"/>
  <c r="F144" i="34"/>
  <c r="D144" i="34" s="1"/>
  <c r="E144" i="34" s="1"/>
  <c r="G156" i="32"/>
  <c r="F156" i="32"/>
  <c r="D156" i="32" s="1"/>
  <c r="E156" i="32" s="1"/>
  <c r="H145" i="34"/>
  <c r="C145" i="34"/>
  <c r="H286" i="33"/>
  <c r="C286" i="33"/>
  <c r="G285" i="33"/>
  <c r="F285" i="33"/>
  <c r="D285" i="33" s="1"/>
  <c r="E285" i="33" s="1"/>
  <c r="AH59" i="27" l="1"/>
  <c r="AG59" i="27"/>
  <c r="AK59" i="26"/>
  <c r="AL59" i="26"/>
  <c r="AH59" i="4"/>
  <c r="AG59" i="4"/>
  <c r="AH59" i="12"/>
  <c r="AI59" i="12"/>
  <c r="H146" i="34"/>
  <c r="C146" i="34"/>
  <c r="F157" i="32"/>
  <c r="D157" i="32" s="1"/>
  <c r="E157" i="32" s="1"/>
  <c r="G157" i="32"/>
  <c r="F145" i="34"/>
  <c r="D145" i="34" s="1"/>
  <c r="E145" i="34" s="1"/>
  <c r="G145" i="34"/>
  <c r="H158" i="32"/>
  <c r="C158" i="32"/>
  <c r="F286" i="33"/>
  <c r="D286" i="33" s="1"/>
  <c r="E286" i="33" s="1"/>
  <c r="G286" i="33"/>
  <c r="H287" i="33"/>
  <c r="C287" i="33"/>
  <c r="F158" i="32" l="1"/>
  <c r="D158" i="32" s="1"/>
  <c r="E158" i="32" s="1"/>
  <c r="G158" i="32"/>
  <c r="H159" i="32"/>
  <c r="C159" i="32"/>
  <c r="F146" i="34"/>
  <c r="D146" i="34" s="1"/>
  <c r="E146" i="34" s="1"/>
  <c r="G146" i="34"/>
  <c r="H147" i="34"/>
  <c r="C147" i="34"/>
  <c r="H288" i="33"/>
  <c r="C288" i="33"/>
  <c r="G287" i="33"/>
  <c r="F287" i="33"/>
  <c r="D287" i="33" s="1"/>
  <c r="E287" i="33" s="1"/>
  <c r="F147" i="34" l="1"/>
  <c r="D147" i="34" s="1"/>
  <c r="E147" i="34" s="1"/>
  <c r="G147" i="34"/>
  <c r="G159" i="32"/>
  <c r="F159" i="32"/>
  <c r="D159" i="32" s="1"/>
  <c r="E159" i="32" s="1"/>
  <c r="H148" i="34"/>
  <c r="C148" i="34"/>
  <c r="H160" i="32"/>
  <c r="C160" i="32"/>
  <c r="G288" i="33"/>
  <c r="F288" i="33"/>
  <c r="D288" i="33" s="1"/>
  <c r="E288" i="33" s="1"/>
  <c r="H289" i="33"/>
  <c r="C289" i="33"/>
  <c r="F160" i="32" l="1"/>
  <c r="D160" i="32" s="1"/>
  <c r="E160" i="32" s="1"/>
  <c r="G160" i="32"/>
  <c r="H161" i="32"/>
  <c r="C161" i="32"/>
  <c r="G148" i="34"/>
  <c r="F148" i="34"/>
  <c r="D148" i="34" s="1"/>
  <c r="E148" i="34" s="1"/>
  <c r="H149" i="34"/>
  <c r="C149" i="34"/>
  <c r="H290" i="33"/>
  <c r="C290" i="33"/>
  <c r="G289" i="33"/>
  <c r="F289" i="33"/>
  <c r="D289" i="33" s="1"/>
  <c r="E289" i="33" s="1"/>
  <c r="G161" i="32" l="1"/>
  <c r="F161" i="32"/>
  <c r="D161" i="32" s="1"/>
  <c r="E161" i="32" s="1"/>
  <c r="H150" i="34"/>
  <c r="C150" i="34"/>
  <c r="C162" i="32"/>
  <c r="H162" i="32"/>
  <c r="G149" i="34"/>
  <c r="F149" i="34"/>
  <c r="D149" i="34" s="1"/>
  <c r="E149" i="34" s="1"/>
  <c r="F290" i="33"/>
  <c r="D290" i="33" s="1"/>
  <c r="E290" i="33" s="1"/>
  <c r="G290" i="33"/>
  <c r="H291" i="33"/>
  <c r="C291" i="33"/>
  <c r="G150" i="34" l="1"/>
  <c r="F150" i="34"/>
  <c r="D150" i="34" s="1"/>
  <c r="E150" i="34" s="1"/>
  <c r="H151" i="34"/>
  <c r="C151" i="34"/>
  <c r="H163" i="32"/>
  <c r="C163" i="32"/>
  <c r="G162" i="32"/>
  <c r="F162" i="32"/>
  <c r="D162" i="32" s="1"/>
  <c r="E162" i="32" s="1"/>
  <c r="G291" i="33"/>
  <c r="F291" i="33"/>
  <c r="D291" i="33" s="1"/>
  <c r="E291" i="33" s="1"/>
  <c r="H292" i="33"/>
  <c r="C292" i="33"/>
  <c r="F151" i="34" l="1"/>
  <c r="D151" i="34" s="1"/>
  <c r="E151" i="34" s="1"/>
  <c r="G151" i="34"/>
  <c r="H152" i="34"/>
  <c r="C152" i="34"/>
  <c r="G163" i="32"/>
  <c r="F163" i="32"/>
  <c r="D163" i="32" s="1"/>
  <c r="E163" i="32" s="1"/>
  <c r="C164" i="32"/>
  <c r="H164" i="32"/>
  <c r="G292" i="33"/>
  <c r="F292" i="33"/>
  <c r="D292" i="33" s="1"/>
  <c r="E292" i="33" s="1"/>
  <c r="H293" i="33"/>
  <c r="C293" i="33"/>
  <c r="F152" i="34" l="1"/>
  <c r="D152" i="34" s="1"/>
  <c r="E152" i="34" s="1"/>
  <c r="G152" i="34"/>
  <c r="F164" i="32"/>
  <c r="D164" i="32" s="1"/>
  <c r="E164" i="32" s="1"/>
  <c r="G164" i="32"/>
  <c r="H153" i="34"/>
  <c r="C153" i="34"/>
  <c r="H165" i="32"/>
  <c r="C165" i="32"/>
  <c r="H294" i="33"/>
  <c r="C294" i="33"/>
  <c r="G293" i="33"/>
  <c r="F293" i="33"/>
  <c r="D293" i="33" s="1"/>
  <c r="E293" i="33" s="1"/>
  <c r="F165" i="32" l="1"/>
  <c r="D165" i="32" s="1"/>
  <c r="E165" i="32" s="1"/>
  <c r="G165" i="32"/>
  <c r="H166" i="32"/>
  <c r="C166" i="32"/>
  <c r="F153" i="34"/>
  <c r="D153" i="34" s="1"/>
  <c r="E153" i="34" s="1"/>
  <c r="G153" i="34"/>
  <c r="H154" i="34"/>
  <c r="C154" i="34"/>
  <c r="F294" i="33"/>
  <c r="D294" i="33" s="1"/>
  <c r="E294" i="33" s="1"/>
  <c r="G294" i="33"/>
  <c r="H295" i="33"/>
  <c r="C295" i="33"/>
  <c r="G166" i="32" l="1"/>
  <c r="F166" i="32"/>
  <c r="D166" i="32" s="1"/>
  <c r="E166" i="32" s="1"/>
  <c r="G154" i="34"/>
  <c r="F154" i="34"/>
  <c r="D154" i="34" s="1"/>
  <c r="E154" i="34" s="1"/>
  <c r="H155" i="34"/>
  <c r="AB59" i="9" s="1"/>
  <c r="AC59" i="9" s="1"/>
  <c r="C155" i="34"/>
  <c r="C167" i="32"/>
  <c r="H167" i="32"/>
  <c r="H296" i="33"/>
  <c r="C296" i="33"/>
  <c r="G295" i="33"/>
  <c r="F295" i="33"/>
  <c r="D295" i="33" s="1"/>
  <c r="E295" i="33" s="1"/>
  <c r="AB60" i="27" l="1"/>
  <c r="AC60" i="27" s="1"/>
  <c r="AF60" i="26"/>
  <c r="AG60" i="26" s="1"/>
  <c r="AC60" i="12"/>
  <c r="AD60" i="12" s="1"/>
  <c r="AB60" i="4"/>
  <c r="AC60" i="4" s="1"/>
  <c r="AF59" i="9"/>
  <c r="AD59" i="9"/>
  <c r="F167" i="32"/>
  <c r="D167" i="32" s="1"/>
  <c r="E167" i="32" s="1"/>
  <c r="G167" i="32"/>
  <c r="H168" i="32"/>
  <c r="C168" i="32"/>
  <c r="F155" i="34"/>
  <c r="D155" i="34" s="1"/>
  <c r="E155" i="34" s="1"/>
  <c r="G155" i="34"/>
  <c r="H156" i="34"/>
  <c r="C156" i="34"/>
  <c r="G296" i="33"/>
  <c r="F296" i="33"/>
  <c r="D296" i="33" s="1"/>
  <c r="E296" i="33" s="1"/>
  <c r="H297" i="33"/>
  <c r="C297" i="33"/>
  <c r="AF60" i="4" l="1"/>
  <c r="AD60" i="4"/>
  <c r="AG60" i="12"/>
  <c r="AE60" i="12"/>
  <c r="AJ60" i="26"/>
  <c r="AH60" i="26"/>
  <c r="AG59" i="9"/>
  <c r="AH59" i="9"/>
  <c r="AD60" i="27"/>
  <c r="AF60" i="27"/>
  <c r="G168" i="32"/>
  <c r="F168" i="32"/>
  <c r="D168" i="32" s="1"/>
  <c r="E168" i="32" s="1"/>
  <c r="G156" i="34"/>
  <c r="F156" i="34"/>
  <c r="D156" i="34" s="1"/>
  <c r="E156" i="34" s="1"/>
  <c r="H157" i="34"/>
  <c r="C157" i="34"/>
  <c r="H169" i="32"/>
  <c r="C169" i="32"/>
  <c r="H298" i="33"/>
  <c r="C298" i="33"/>
  <c r="G297" i="33"/>
  <c r="F297" i="33"/>
  <c r="D297" i="33" s="1"/>
  <c r="E297" i="33" s="1"/>
  <c r="AI60" i="12" l="1"/>
  <c r="AH60" i="12"/>
  <c r="AG60" i="27"/>
  <c r="AH60" i="27"/>
  <c r="AK60" i="26"/>
  <c r="AL60" i="26"/>
  <c r="AH60" i="4"/>
  <c r="AG60" i="4"/>
  <c r="H170" i="32"/>
  <c r="C170" i="32"/>
  <c r="F169" i="32"/>
  <c r="D169" i="32" s="1"/>
  <c r="E169" i="32" s="1"/>
  <c r="G169" i="32"/>
  <c r="F157" i="34"/>
  <c r="D157" i="34" s="1"/>
  <c r="E157" i="34" s="1"/>
  <c r="G157" i="34"/>
  <c r="H158" i="34"/>
  <c r="C158" i="34"/>
  <c r="F298" i="33"/>
  <c r="D298" i="33" s="1"/>
  <c r="E298" i="33" s="1"/>
  <c r="G298" i="33"/>
  <c r="H299" i="33"/>
  <c r="C299" i="33"/>
  <c r="G158" i="34" l="1"/>
  <c r="F158" i="34"/>
  <c r="D158" i="34" s="1"/>
  <c r="E158" i="34" s="1"/>
  <c r="H159" i="34"/>
  <c r="C159" i="34"/>
  <c r="G170" i="32"/>
  <c r="F170" i="32"/>
  <c r="D170" i="32" s="1"/>
  <c r="E170" i="32" s="1"/>
  <c r="H171" i="32"/>
  <c r="C171" i="32"/>
  <c r="H300" i="33"/>
  <c r="C300" i="33"/>
  <c r="G299" i="33"/>
  <c r="F299" i="33"/>
  <c r="D299" i="33" s="1"/>
  <c r="E299" i="33" s="1"/>
  <c r="F171" i="32" l="1"/>
  <c r="D171" i="32" s="1"/>
  <c r="E171" i="32" s="1"/>
  <c r="G171" i="32"/>
  <c r="G159" i="34"/>
  <c r="F159" i="34"/>
  <c r="D159" i="34" s="1"/>
  <c r="E159" i="34" s="1"/>
  <c r="H172" i="32"/>
  <c r="C172" i="32"/>
  <c r="H160" i="34"/>
  <c r="C160" i="34"/>
  <c r="G300" i="33"/>
  <c r="F300" i="33"/>
  <c r="D300" i="33" s="1"/>
  <c r="E300" i="33" s="1"/>
  <c r="H301" i="33"/>
  <c r="C301" i="33"/>
  <c r="H161" i="34" l="1"/>
  <c r="C161" i="34"/>
  <c r="F172" i="32"/>
  <c r="D172" i="32" s="1"/>
  <c r="E172" i="32" s="1"/>
  <c r="G172" i="32"/>
  <c r="F160" i="34"/>
  <c r="D160" i="34" s="1"/>
  <c r="E160" i="34" s="1"/>
  <c r="G160" i="34"/>
  <c r="H173" i="32"/>
  <c r="C173" i="32"/>
  <c r="H302" i="33"/>
  <c r="C302" i="33"/>
  <c r="G301" i="33"/>
  <c r="F301" i="33"/>
  <c r="D301" i="33" s="1"/>
  <c r="E301" i="33" s="1"/>
  <c r="G173" i="32" l="1"/>
  <c r="F173" i="32"/>
  <c r="D173" i="32" s="1"/>
  <c r="E173" i="32" s="1"/>
  <c r="H174" i="32"/>
  <c r="C174" i="32"/>
  <c r="F161" i="34"/>
  <c r="D161" i="34" s="1"/>
  <c r="E161" i="34" s="1"/>
  <c r="G161" i="34"/>
  <c r="H162" i="34"/>
  <c r="C162" i="34"/>
  <c r="F302" i="33"/>
  <c r="D302" i="33" s="1"/>
  <c r="E302" i="33" s="1"/>
  <c r="G302" i="33"/>
  <c r="H303" i="33"/>
  <c r="C303" i="33"/>
  <c r="G174" i="32" l="1"/>
  <c r="F174" i="32"/>
  <c r="D174" i="32" s="1"/>
  <c r="E174" i="32" s="1"/>
  <c r="H163" i="34"/>
  <c r="C163" i="34"/>
  <c r="C175" i="32"/>
  <c r="H175" i="32"/>
  <c r="F162" i="34"/>
  <c r="D162" i="34" s="1"/>
  <c r="E162" i="34" s="1"/>
  <c r="G162" i="34"/>
  <c r="H304" i="33"/>
  <c r="C304" i="33"/>
  <c r="G303" i="33"/>
  <c r="F303" i="33"/>
  <c r="D303" i="33" s="1"/>
  <c r="E303" i="33" s="1"/>
  <c r="F163" i="34" l="1"/>
  <c r="D163" i="34" s="1"/>
  <c r="E163" i="34" s="1"/>
  <c r="G163" i="34"/>
  <c r="H164" i="34"/>
  <c r="C164" i="34"/>
  <c r="H176" i="32"/>
  <c r="C176" i="32"/>
  <c r="G175" i="32"/>
  <c r="F175" i="32"/>
  <c r="D175" i="32" s="1"/>
  <c r="E175" i="32" s="1"/>
  <c r="G304" i="33"/>
  <c r="F304" i="33"/>
  <c r="D304" i="33" s="1"/>
  <c r="E304" i="33" s="1"/>
  <c r="H305" i="33"/>
  <c r="C305" i="33"/>
  <c r="G164" i="34" l="1"/>
  <c r="F164" i="34"/>
  <c r="D164" i="34" s="1"/>
  <c r="E164" i="34" s="1"/>
  <c r="H165" i="34"/>
  <c r="C165" i="34"/>
  <c r="G176" i="32"/>
  <c r="F176" i="32"/>
  <c r="D176" i="32" s="1"/>
  <c r="E176" i="32" s="1"/>
  <c r="C177" i="32"/>
  <c r="H177" i="32"/>
  <c r="H306" i="33"/>
  <c r="C306" i="33"/>
  <c r="G305" i="33"/>
  <c r="F305" i="33"/>
  <c r="D305" i="33" s="1"/>
  <c r="E305" i="33" s="1"/>
  <c r="G177" i="32" l="1"/>
  <c r="F177" i="32"/>
  <c r="D177" i="32" s="1"/>
  <c r="E177" i="32" s="1"/>
  <c r="F165" i="34"/>
  <c r="D165" i="34" s="1"/>
  <c r="E165" i="34" s="1"/>
  <c r="G165" i="34"/>
  <c r="H166" i="34"/>
  <c r="C166" i="34"/>
  <c r="H178" i="32"/>
  <c r="C178" i="32"/>
  <c r="F306" i="33"/>
  <c r="D306" i="33" s="1"/>
  <c r="E306" i="33" s="1"/>
  <c r="G306" i="33"/>
  <c r="H307" i="33"/>
  <c r="C307" i="33"/>
  <c r="F178" i="32" l="1"/>
  <c r="D178" i="32" s="1"/>
  <c r="E178" i="32" s="1"/>
  <c r="G178" i="32"/>
  <c r="H179" i="32"/>
  <c r="C179" i="32"/>
  <c r="G166" i="34"/>
  <c r="F166" i="34"/>
  <c r="D166" i="34" s="1"/>
  <c r="E166" i="34" s="1"/>
  <c r="H167" i="34"/>
  <c r="AB60" i="9" s="1"/>
  <c r="AC60" i="9" s="1"/>
  <c r="C167" i="34"/>
  <c r="H308" i="33"/>
  <c r="C308" i="33"/>
  <c r="G307" i="33"/>
  <c r="F307" i="33"/>
  <c r="D307" i="33" s="1"/>
  <c r="E307" i="33" s="1"/>
  <c r="AF60" i="9" l="1"/>
  <c r="AD60" i="9"/>
  <c r="AB61" i="27"/>
  <c r="AC61" i="27" s="1"/>
  <c r="AF61" i="26"/>
  <c r="AG61" i="26" s="1"/>
  <c r="AC61" i="12"/>
  <c r="AD61" i="12" s="1"/>
  <c r="AB61" i="4"/>
  <c r="AC61" i="4" s="1"/>
  <c r="G167" i="34"/>
  <c r="F167" i="34"/>
  <c r="D167" i="34" s="1"/>
  <c r="E167" i="34" s="1"/>
  <c r="F179" i="32"/>
  <c r="D179" i="32" s="1"/>
  <c r="E179" i="32" s="1"/>
  <c r="G179" i="32"/>
  <c r="H168" i="34"/>
  <c r="C168" i="34"/>
  <c r="H180" i="32"/>
  <c r="C180" i="32"/>
  <c r="G308" i="33"/>
  <c r="F308" i="33"/>
  <c r="D308" i="33" s="1"/>
  <c r="E308" i="33" s="1"/>
  <c r="H309" i="33"/>
  <c r="C309" i="33"/>
  <c r="AH61" i="26" l="1"/>
  <c r="AJ61" i="26"/>
  <c r="AF61" i="27"/>
  <c r="AD61" i="27"/>
  <c r="AD61" i="4"/>
  <c r="AF61" i="4"/>
  <c r="AG61" i="12"/>
  <c r="AE61" i="12"/>
  <c r="AG60" i="9"/>
  <c r="AH60" i="9"/>
  <c r="F180" i="32"/>
  <c r="D180" i="32" s="1"/>
  <c r="E180" i="32" s="1"/>
  <c r="G180" i="32"/>
  <c r="H181" i="32"/>
  <c r="C181" i="32"/>
  <c r="F168" i="34"/>
  <c r="D168" i="34" s="1"/>
  <c r="E168" i="34" s="1"/>
  <c r="G168" i="34"/>
  <c r="H169" i="34"/>
  <c r="C169" i="34"/>
  <c r="H310" i="33"/>
  <c r="C310" i="33"/>
  <c r="G309" i="33"/>
  <c r="F309" i="33"/>
  <c r="D309" i="33" s="1"/>
  <c r="E309" i="33" s="1"/>
  <c r="AH61" i="12" l="1"/>
  <c r="AI61" i="12"/>
  <c r="AG61" i="27"/>
  <c r="AH61" i="27"/>
  <c r="AH61" i="4"/>
  <c r="AG61" i="4"/>
  <c r="AK61" i="26"/>
  <c r="AL61" i="26"/>
  <c r="G169" i="34"/>
  <c r="F169" i="34"/>
  <c r="D169" i="34" s="1"/>
  <c r="E169" i="34" s="1"/>
  <c r="G181" i="32"/>
  <c r="F181" i="32"/>
  <c r="D181" i="32" s="1"/>
  <c r="E181" i="32" s="1"/>
  <c r="H170" i="34"/>
  <c r="C170" i="34"/>
  <c r="H182" i="32"/>
  <c r="C182" i="32"/>
  <c r="F310" i="33"/>
  <c r="D310" i="33" s="1"/>
  <c r="E310" i="33" s="1"/>
  <c r="G310" i="33"/>
  <c r="H311" i="33"/>
  <c r="C311" i="33"/>
  <c r="C183" i="32" l="1"/>
  <c r="H183" i="32"/>
  <c r="F170" i="34"/>
  <c r="D170" i="34" s="1"/>
  <c r="E170" i="34" s="1"/>
  <c r="G170" i="34"/>
  <c r="H171" i="34"/>
  <c r="C171" i="34"/>
  <c r="G182" i="32"/>
  <c r="F182" i="32"/>
  <c r="D182" i="32" s="1"/>
  <c r="E182" i="32" s="1"/>
  <c r="G311" i="33"/>
  <c r="F311" i="33"/>
  <c r="D311" i="33" s="1"/>
  <c r="E311" i="33" s="1"/>
  <c r="H312" i="33"/>
  <c r="C312" i="33"/>
  <c r="H184" i="32" l="1"/>
  <c r="C184" i="32"/>
  <c r="G171" i="34"/>
  <c r="F171" i="34"/>
  <c r="D171" i="34" s="1"/>
  <c r="E171" i="34" s="1"/>
  <c r="H172" i="34"/>
  <c r="C172" i="34"/>
  <c r="F183" i="32"/>
  <c r="D183" i="32" s="1"/>
  <c r="E183" i="32" s="1"/>
  <c r="G183" i="32"/>
  <c r="H313" i="33"/>
  <c r="C313" i="33"/>
  <c r="G312" i="33"/>
  <c r="F312" i="33"/>
  <c r="D312" i="33" s="1"/>
  <c r="E312" i="33" s="1"/>
  <c r="F184" i="32" l="1"/>
  <c r="D184" i="32" s="1"/>
  <c r="E184" i="32" s="1"/>
  <c r="G184" i="32"/>
  <c r="G172" i="34"/>
  <c r="F172" i="34"/>
  <c r="D172" i="34" s="1"/>
  <c r="E172" i="34" s="1"/>
  <c r="H173" i="34"/>
  <c r="C173" i="34"/>
  <c r="C185" i="32"/>
  <c r="H185" i="32"/>
  <c r="G313" i="33"/>
  <c r="F313" i="33"/>
  <c r="D313" i="33" s="1"/>
  <c r="E313" i="33" s="1"/>
  <c r="H314" i="33"/>
  <c r="C314" i="33"/>
  <c r="G185" i="32" l="1"/>
  <c r="F185" i="32"/>
  <c r="D185" i="32" s="1"/>
  <c r="E185" i="32" s="1"/>
  <c r="G173" i="34"/>
  <c r="F173" i="34"/>
  <c r="D173" i="34" s="1"/>
  <c r="E173" i="34" s="1"/>
  <c r="C186" i="32"/>
  <c r="H186" i="32"/>
  <c r="H174" i="34"/>
  <c r="C174" i="34"/>
  <c r="H315" i="33"/>
  <c r="C315" i="33"/>
  <c r="F314" i="33"/>
  <c r="D314" i="33" s="1"/>
  <c r="E314" i="33" s="1"/>
  <c r="G314" i="33"/>
  <c r="H175" i="34" l="1"/>
  <c r="C175" i="34"/>
  <c r="G174" i="34"/>
  <c r="F174" i="34"/>
  <c r="D174" i="34" s="1"/>
  <c r="E174" i="34" s="1"/>
  <c r="C187" i="32"/>
  <c r="H187" i="32"/>
  <c r="F186" i="32"/>
  <c r="D186" i="32" s="1"/>
  <c r="E186" i="32" s="1"/>
  <c r="G186" i="32"/>
  <c r="F315" i="33"/>
  <c r="D315" i="33" s="1"/>
  <c r="E315" i="33" s="1"/>
  <c r="G315" i="33"/>
  <c r="H316" i="33"/>
  <c r="C316" i="33"/>
  <c r="H188" i="32" l="1"/>
  <c r="C188" i="32"/>
  <c r="G175" i="34"/>
  <c r="F175" i="34"/>
  <c r="D175" i="34" s="1"/>
  <c r="E175" i="34" s="1"/>
  <c r="F187" i="32"/>
  <c r="D187" i="32" s="1"/>
  <c r="E187" i="32" s="1"/>
  <c r="G187" i="32"/>
  <c r="H176" i="34"/>
  <c r="C176" i="34"/>
  <c r="H317" i="33"/>
  <c r="C317" i="33"/>
  <c r="G316" i="33"/>
  <c r="F316" i="33"/>
  <c r="D316" i="33" s="1"/>
  <c r="E316" i="33" s="1"/>
  <c r="H177" i="34" l="1"/>
  <c r="C177" i="34"/>
  <c r="F188" i="32"/>
  <c r="D188" i="32" s="1"/>
  <c r="E188" i="32" s="1"/>
  <c r="G188" i="32"/>
  <c r="F176" i="34"/>
  <c r="D176" i="34" s="1"/>
  <c r="E176" i="34" s="1"/>
  <c r="G176" i="34"/>
  <c r="H189" i="32"/>
  <c r="C189" i="32"/>
  <c r="F317" i="33"/>
  <c r="D317" i="33" s="1"/>
  <c r="E317" i="33" s="1"/>
  <c r="G317" i="33"/>
  <c r="H318" i="33"/>
  <c r="C318" i="33"/>
  <c r="G189" i="32" l="1"/>
  <c r="F189" i="32"/>
  <c r="D189" i="32" s="1"/>
  <c r="E189" i="32" s="1"/>
  <c r="H190" i="32"/>
  <c r="C190" i="32"/>
  <c r="F177" i="34"/>
  <c r="D177" i="34" s="1"/>
  <c r="E177" i="34" s="1"/>
  <c r="G177" i="34"/>
  <c r="H178" i="34"/>
  <c r="C178" i="34"/>
  <c r="H319" i="33"/>
  <c r="C319" i="33"/>
  <c r="G318" i="33"/>
  <c r="F318" i="33"/>
  <c r="D318" i="33" s="1"/>
  <c r="E318" i="33" s="1"/>
  <c r="F190" i="32" l="1"/>
  <c r="D190" i="32" s="1"/>
  <c r="E190" i="32" s="1"/>
  <c r="G190" i="32"/>
  <c r="F178" i="34"/>
  <c r="D178" i="34" s="1"/>
  <c r="E178" i="34" s="1"/>
  <c r="G178" i="34"/>
  <c r="H179" i="34"/>
  <c r="AB61" i="9" s="1"/>
  <c r="AC61" i="9" s="1"/>
  <c r="C179" i="34"/>
  <c r="H191" i="32"/>
  <c r="C191" i="32"/>
  <c r="G319" i="33"/>
  <c r="F319" i="33"/>
  <c r="D319" i="33" s="1"/>
  <c r="E319" i="33" s="1"/>
  <c r="H320" i="33"/>
  <c r="C320" i="33"/>
  <c r="AB62" i="27" l="1"/>
  <c r="AC62" i="27" s="1"/>
  <c r="AF62" i="26"/>
  <c r="AG62" i="26" s="1"/>
  <c r="AC62" i="12"/>
  <c r="AD62" i="12" s="1"/>
  <c r="AB62" i="4"/>
  <c r="AC62" i="4" s="1"/>
  <c r="AF61" i="9"/>
  <c r="AD61" i="9"/>
  <c r="G191" i="32"/>
  <c r="F191" i="32"/>
  <c r="D191" i="32" s="1"/>
  <c r="E191" i="32" s="1"/>
  <c r="G179" i="34"/>
  <c r="F179" i="34"/>
  <c r="D179" i="34" s="1"/>
  <c r="E179" i="34" s="1"/>
  <c r="H192" i="32"/>
  <c r="C192" i="32"/>
  <c r="H180" i="34"/>
  <c r="C180" i="34"/>
  <c r="H321" i="33"/>
  <c r="C321" i="33"/>
  <c r="G320" i="33"/>
  <c r="F320" i="33"/>
  <c r="D320" i="33" s="1"/>
  <c r="E320" i="33" s="1"/>
  <c r="AD62" i="4" l="1"/>
  <c r="AF62" i="4"/>
  <c r="AG62" i="12"/>
  <c r="AE62" i="12"/>
  <c r="AH62" i="26"/>
  <c r="AJ62" i="26"/>
  <c r="AG61" i="9"/>
  <c r="AH61" i="9"/>
  <c r="AD62" i="27"/>
  <c r="AF62" i="27"/>
  <c r="H181" i="34"/>
  <c r="C181" i="34"/>
  <c r="G180" i="34"/>
  <c r="F180" i="34"/>
  <c r="D180" i="34" s="1"/>
  <c r="E180" i="34" s="1"/>
  <c r="F192" i="32"/>
  <c r="D192" i="32" s="1"/>
  <c r="E192" i="32" s="1"/>
  <c r="G192" i="32"/>
  <c r="C193" i="32"/>
  <c r="H193" i="32"/>
  <c r="F321" i="33"/>
  <c r="D321" i="33" s="1"/>
  <c r="E321" i="33" s="1"/>
  <c r="G321" i="33"/>
  <c r="H322" i="33"/>
  <c r="C322" i="33"/>
  <c r="AH62" i="12" l="1"/>
  <c r="AI62" i="12"/>
  <c r="AH62" i="27"/>
  <c r="AG62" i="27"/>
  <c r="AL62" i="26"/>
  <c r="AK62" i="26"/>
  <c r="AG62" i="4"/>
  <c r="AH62" i="4"/>
  <c r="G193" i="32"/>
  <c r="F193" i="32"/>
  <c r="D193" i="32" s="1"/>
  <c r="E193" i="32" s="1"/>
  <c r="F181" i="34"/>
  <c r="D181" i="34" s="1"/>
  <c r="E181" i="34" s="1"/>
  <c r="G181" i="34"/>
  <c r="H194" i="32"/>
  <c r="C194" i="32"/>
  <c r="H182" i="34"/>
  <c r="C182" i="34"/>
  <c r="H323" i="33"/>
  <c r="C323" i="33"/>
  <c r="G322" i="33"/>
  <c r="F322" i="33"/>
  <c r="D322" i="33" s="1"/>
  <c r="E322" i="33" s="1"/>
  <c r="F194" i="32" l="1"/>
  <c r="D194" i="32" s="1"/>
  <c r="E194" i="32" s="1"/>
  <c r="G194" i="32"/>
  <c r="G182" i="34"/>
  <c r="F182" i="34"/>
  <c r="D182" i="34" s="1"/>
  <c r="E182" i="34" s="1"/>
  <c r="H195" i="32"/>
  <c r="C195" i="32"/>
  <c r="H183" i="34"/>
  <c r="C183" i="34"/>
  <c r="G323" i="33"/>
  <c r="F323" i="33"/>
  <c r="D323" i="33" s="1"/>
  <c r="E323" i="33" s="1"/>
  <c r="H324" i="33"/>
  <c r="C324" i="33"/>
  <c r="H184" i="34" l="1"/>
  <c r="C184" i="34"/>
  <c r="F195" i="32"/>
  <c r="D195" i="32" s="1"/>
  <c r="E195" i="32" s="1"/>
  <c r="G195" i="32"/>
  <c r="G183" i="34"/>
  <c r="F183" i="34"/>
  <c r="D183" i="34" s="1"/>
  <c r="E183" i="34" s="1"/>
  <c r="H196" i="32"/>
  <c r="C196" i="32"/>
  <c r="H325" i="33"/>
  <c r="C325" i="33"/>
  <c r="G324" i="33"/>
  <c r="F324" i="33"/>
  <c r="D324" i="33" s="1"/>
  <c r="E324" i="33" s="1"/>
  <c r="F196" i="32" l="1"/>
  <c r="D196" i="32" s="1"/>
  <c r="E196" i="32" s="1"/>
  <c r="G196" i="32"/>
  <c r="H197" i="32"/>
  <c r="C197" i="32"/>
  <c r="G184" i="34"/>
  <c r="F184" i="34"/>
  <c r="D184" i="34" s="1"/>
  <c r="E184" i="34" s="1"/>
  <c r="H185" i="34"/>
  <c r="C185" i="34"/>
  <c r="F325" i="33"/>
  <c r="D325" i="33" s="1"/>
  <c r="E325" i="33" s="1"/>
  <c r="G325" i="33"/>
  <c r="H326" i="33"/>
  <c r="C326" i="33"/>
  <c r="F185" i="34" l="1"/>
  <c r="D185" i="34" s="1"/>
  <c r="E185" i="34" s="1"/>
  <c r="G185" i="34"/>
  <c r="G197" i="32"/>
  <c r="F197" i="32"/>
  <c r="D197" i="32" s="1"/>
  <c r="E197" i="32" s="1"/>
  <c r="H186" i="34"/>
  <c r="C186" i="34"/>
  <c r="H198" i="32"/>
  <c r="C198" i="32"/>
  <c r="H327" i="33"/>
  <c r="C327" i="33"/>
  <c r="G326" i="33"/>
  <c r="F326" i="33"/>
  <c r="D326" i="33" s="1"/>
  <c r="E326" i="33" s="1"/>
  <c r="G198" i="32" l="1"/>
  <c r="F198" i="32"/>
  <c r="D198" i="32" s="1"/>
  <c r="E198" i="32" s="1"/>
  <c r="H199" i="32"/>
  <c r="C199" i="32"/>
  <c r="F186" i="34"/>
  <c r="D186" i="34" s="1"/>
  <c r="E186" i="34" s="1"/>
  <c r="G186" i="34"/>
  <c r="H187" i="34"/>
  <c r="C187" i="34"/>
  <c r="G327" i="33"/>
  <c r="F327" i="33"/>
  <c r="D327" i="33" s="1"/>
  <c r="E327" i="33" s="1"/>
  <c r="H328" i="33"/>
  <c r="C328" i="33"/>
  <c r="G199" i="32" l="1"/>
  <c r="F199" i="32"/>
  <c r="D199" i="32" s="1"/>
  <c r="E199" i="32" s="1"/>
  <c r="H188" i="34"/>
  <c r="C188" i="34"/>
  <c r="G187" i="34"/>
  <c r="F187" i="34"/>
  <c r="D187" i="34" s="1"/>
  <c r="E187" i="34" s="1"/>
  <c r="H200" i="32"/>
  <c r="C200" i="32"/>
  <c r="H329" i="33"/>
  <c r="C329" i="33"/>
  <c r="G328" i="33"/>
  <c r="F328" i="33"/>
  <c r="D328" i="33" s="1"/>
  <c r="E328" i="33" s="1"/>
  <c r="F188" i="34" l="1"/>
  <c r="D188" i="34" s="1"/>
  <c r="E188" i="34" s="1"/>
  <c r="G188" i="34"/>
  <c r="G200" i="32"/>
  <c r="F200" i="32"/>
  <c r="D200" i="32" s="1"/>
  <c r="E200" i="32" s="1"/>
  <c r="C201" i="32"/>
  <c r="H201" i="32"/>
  <c r="H189" i="34"/>
  <c r="C189" i="34"/>
  <c r="F329" i="33"/>
  <c r="D329" i="33" s="1"/>
  <c r="E329" i="33" s="1"/>
  <c r="G329" i="33"/>
  <c r="H330" i="33"/>
  <c r="C330" i="33"/>
  <c r="F189" i="34" l="1"/>
  <c r="D189" i="34" s="1"/>
  <c r="E189" i="34" s="1"/>
  <c r="G189" i="34"/>
  <c r="H190" i="34"/>
  <c r="C190" i="34"/>
  <c r="H202" i="32"/>
  <c r="C202" i="32"/>
  <c r="F201" i="32"/>
  <c r="D201" i="32" s="1"/>
  <c r="E201" i="32" s="1"/>
  <c r="G201" i="32"/>
  <c r="H331" i="33"/>
  <c r="C331" i="33"/>
  <c r="G330" i="33"/>
  <c r="F330" i="33"/>
  <c r="D330" i="33" s="1"/>
  <c r="E330" i="33" s="1"/>
  <c r="G190" i="34" l="1"/>
  <c r="F190" i="34"/>
  <c r="D190" i="34" s="1"/>
  <c r="E190" i="34" s="1"/>
  <c r="H191" i="34"/>
  <c r="AB62" i="9" s="1"/>
  <c r="AC62" i="9" s="1"/>
  <c r="C191" i="34"/>
  <c r="G202" i="32"/>
  <c r="F202" i="32"/>
  <c r="D202" i="32" s="1"/>
  <c r="E202" i="32" s="1"/>
  <c r="C203" i="32"/>
  <c r="H203" i="32"/>
  <c r="G331" i="33"/>
  <c r="F331" i="33"/>
  <c r="D331" i="33" s="1"/>
  <c r="E331" i="33" s="1"/>
  <c r="H332" i="33"/>
  <c r="C332" i="33"/>
  <c r="AF62" i="9" l="1"/>
  <c r="AD62" i="9"/>
  <c r="AF63" i="26"/>
  <c r="AG63" i="26" s="1"/>
  <c r="AB63" i="4"/>
  <c r="AC63" i="4" s="1"/>
  <c r="AB63" i="27"/>
  <c r="AC63" i="27" s="1"/>
  <c r="AC63" i="12"/>
  <c r="AD63" i="12" s="1"/>
  <c r="G191" i="34"/>
  <c r="F191" i="34"/>
  <c r="D191" i="34" s="1"/>
  <c r="E191" i="34" s="1"/>
  <c r="F203" i="32"/>
  <c r="D203" i="32" s="1"/>
  <c r="E203" i="32" s="1"/>
  <c r="G203" i="32"/>
  <c r="H192" i="34"/>
  <c r="C192" i="34"/>
  <c r="C204" i="32"/>
  <c r="H204" i="32"/>
  <c r="H333" i="33"/>
  <c r="C333" i="33"/>
  <c r="G332" i="33"/>
  <c r="F332" i="33"/>
  <c r="D332" i="33" s="1"/>
  <c r="E332" i="33" s="1"/>
  <c r="AF63" i="4" l="1"/>
  <c r="AD63" i="4"/>
  <c r="AH63" i="26"/>
  <c r="AJ63" i="26"/>
  <c r="AG63" i="12"/>
  <c r="AE63" i="12"/>
  <c r="AD63" i="27"/>
  <c r="AF63" i="27"/>
  <c r="AG62" i="9"/>
  <c r="AH62" i="9"/>
  <c r="H205" i="32"/>
  <c r="C205" i="32"/>
  <c r="G204" i="32"/>
  <c r="F204" i="32"/>
  <c r="D204" i="32" s="1"/>
  <c r="E204" i="32" s="1"/>
  <c r="F192" i="34"/>
  <c r="D192" i="34" s="1"/>
  <c r="E192" i="34" s="1"/>
  <c r="G192" i="34"/>
  <c r="H193" i="34"/>
  <c r="C193" i="34"/>
  <c r="F333" i="33"/>
  <c r="D333" i="33" s="1"/>
  <c r="E333" i="33" s="1"/>
  <c r="G333" i="33"/>
  <c r="H334" i="33"/>
  <c r="C334" i="33"/>
  <c r="AH63" i="27" l="1"/>
  <c r="AG63" i="27"/>
  <c r="AL63" i="26"/>
  <c r="AK63" i="26"/>
  <c r="AH63" i="12"/>
  <c r="AI63" i="12"/>
  <c r="AH63" i="4"/>
  <c r="AG63" i="4"/>
  <c r="H194" i="34"/>
  <c r="C194" i="34"/>
  <c r="F205" i="32"/>
  <c r="D205" i="32" s="1"/>
  <c r="E205" i="32" s="1"/>
  <c r="G205" i="32"/>
  <c r="F193" i="34"/>
  <c r="D193" i="34" s="1"/>
  <c r="E193" i="34" s="1"/>
  <c r="G193" i="34"/>
  <c r="H206" i="32"/>
  <c r="C206" i="32"/>
  <c r="H335" i="33"/>
  <c r="C335" i="33"/>
  <c r="G334" i="33"/>
  <c r="F334" i="33"/>
  <c r="D334" i="33" s="1"/>
  <c r="E334" i="33" s="1"/>
  <c r="G206" i="32" l="1"/>
  <c r="F206" i="32"/>
  <c r="D206" i="32" s="1"/>
  <c r="E206" i="32" s="1"/>
  <c r="C207" i="32"/>
  <c r="H207" i="32"/>
  <c r="F194" i="34"/>
  <c r="D194" i="34" s="1"/>
  <c r="E194" i="34" s="1"/>
  <c r="G194" i="34"/>
  <c r="H195" i="34"/>
  <c r="C195" i="34"/>
  <c r="G335" i="33"/>
  <c r="F335" i="33"/>
  <c r="D335" i="33" s="1"/>
  <c r="E335" i="33" s="1"/>
  <c r="H336" i="33"/>
  <c r="C336" i="33"/>
  <c r="G195" i="34" l="1"/>
  <c r="F195" i="34"/>
  <c r="D195" i="34" s="1"/>
  <c r="E195" i="34" s="1"/>
  <c r="H208" i="32"/>
  <c r="C208" i="32"/>
  <c r="H196" i="34"/>
  <c r="C196" i="34"/>
  <c r="G207" i="32"/>
  <c r="F207" i="32"/>
  <c r="D207" i="32" s="1"/>
  <c r="E207" i="32" s="1"/>
  <c r="G336" i="33"/>
  <c r="F336" i="33"/>
  <c r="D336" i="33" s="1"/>
  <c r="E336" i="33" s="1"/>
  <c r="H337" i="33"/>
  <c r="C337" i="33"/>
  <c r="F208" i="32" l="1"/>
  <c r="D208" i="32" s="1"/>
  <c r="E208" i="32" s="1"/>
  <c r="G208" i="32"/>
  <c r="H209" i="32"/>
  <c r="C209" i="32"/>
  <c r="F196" i="34"/>
  <c r="D196" i="34" s="1"/>
  <c r="E196" i="34" s="1"/>
  <c r="G196" i="34"/>
  <c r="H197" i="34"/>
  <c r="C197" i="34"/>
  <c r="H338" i="33"/>
  <c r="C338" i="33"/>
  <c r="F337" i="33"/>
  <c r="D337" i="33" s="1"/>
  <c r="E337" i="33" s="1"/>
  <c r="G337" i="33"/>
  <c r="G209" i="32" l="1"/>
  <c r="F209" i="32"/>
  <c r="D209" i="32" s="1"/>
  <c r="E209" i="32" s="1"/>
  <c r="H198" i="34"/>
  <c r="C198" i="34"/>
  <c r="H210" i="32"/>
  <c r="C210" i="32"/>
  <c r="F197" i="34"/>
  <c r="D197" i="34" s="1"/>
  <c r="E197" i="34" s="1"/>
  <c r="G197" i="34"/>
  <c r="G338" i="33"/>
  <c r="F338" i="33"/>
  <c r="D338" i="33" s="1"/>
  <c r="E338" i="33" s="1"/>
  <c r="H339" i="33"/>
  <c r="C339" i="33"/>
  <c r="G198" i="34" l="1"/>
  <c r="F198" i="34"/>
  <c r="D198" i="34" s="1"/>
  <c r="E198" i="34" s="1"/>
  <c r="F210" i="32"/>
  <c r="D210" i="32" s="1"/>
  <c r="E210" i="32" s="1"/>
  <c r="G210" i="32"/>
  <c r="H199" i="34"/>
  <c r="C199" i="34"/>
  <c r="C211" i="32"/>
  <c r="H211" i="32"/>
  <c r="H340" i="33"/>
  <c r="C340" i="33"/>
  <c r="G339" i="33"/>
  <c r="F339" i="33"/>
  <c r="D339" i="33" s="1"/>
  <c r="E339" i="33" s="1"/>
  <c r="G211" i="32" l="1"/>
  <c r="F211" i="32"/>
  <c r="D211" i="32" s="1"/>
  <c r="E211" i="32" s="1"/>
  <c r="H212" i="32"/>
  <c r="C212" i="32"/>
  <c r="G199" i="34"/>
  <c r="F199" i="34"/>
  <c r="D199" i="34" s="1"/>
  <c r="E199" i="34" s="1"/>
  <c r="H200" i="34"/>
  <c r="C200" i="34"/>
  <c r="G340" i="33"/>
  <c r="F340" i="33"/>
  <c r="D340" i="33" s="1"/>
  <c r="E340" i="33" s="1"/>
  <c r="H341" i="33"/>
  <c r="C341" i="33"/>
  <c r="F200" i="34" l="1"/>
  <c r="D200" i="34" s="1"/>
  <c r="E200" i="34" s="1"/>
  <c r="G200" i="34"/>
  <c r="F212" i="32"/>
  <c r="D212" i="32" s="1"/>
  <c r="E212" i="32" s="1"/>
  <c r="G212" i="32"/>
  <c r="H201" i="34"/>
  <c r="C201" i="34"/>
  <c r="H213" i="32"/>
  <c r="C213" i="32"/>
  <c r="H342" i="33"/>
  <c r="C342" i="33"/>
  <c r="F341" i="33"/>
  <c r="D341" i="33" s="1"/>
  <c r="E341" i="33" s="1"/>
  <c r="G341" i="33"/>
  <c r="C214" i="32" l="1"/>
  <c r="H214" i="32"/>
  <c r="F201" i="34"/>
  <c r="D201" i="34" s="1"/>
  <c r="E201" i="34" s="1"/>
  <c r="G201" i="34"/>
  <c r="G213" i="32"/>
  <c r="F213" i="32"/>
  <c r="D213" i="32" s="1"/>
  <c r="E213" i="32" s="1"/>
  <c r="H202" i="34"/>
  <c r="C202" i="34"/>
  <c r="G342" i="33"/>
  <c r="F342" i="33"/>
  <c r="D342" i="33" s="1"/>
  <c r="E342" i="33" s="1"/>
  <c r="H343" i="33"/>
  <c r="C343" i="33"/>
  <c r="G202" i="34" l="1"/>
  <c r="F202" i="34"/>
  <c r="D202" i="34" s="1"/>
  <c r="E202" i="34" s="1"/>
  <c r="H215" i="32"/>
  <c r="C215" i="32"/>
  <c r="H203" i="34"/>
  <c r="AB63" i="9" s="1"/>
  <c r="AC63" i="9" s="1"/>
  <c r="C203" i="34"/>
  <c r="G214" i="32"/>
  <c r="F214" i="32"/>
  <c r="D214" i="32" s="1"/>
  <c r="E214" i="32" s="1"/>
  <c r="H344" i="33"/>
  <c r="C344" i="33"/>
  <c r="G343" i="33"/>
  <c r="F343" i="33"/>
  <c r="D343" i="33" s="1"/>
  <c r="E343" i="33" s="1"/>
  <c r="AB64" i="27" l="1"/>
  <c r="AC64" i="27" s="1"/>
  <c r="AF64" i="26"/>
  <c r="AG64" i="26" s="1"/>
  <c r="AC64" i="12"/>
  <c r="AD64" i="12" s="1"/>
  <c r="AB64" i="4"/>
  <c r="AC64" i="4" s="1"/>
  <c r="AF63" i="9"/>
  <c r="AD63" i="9"/>
  <c r="G215" i="32"/>
  <c r="F215" i="32"/>
  <c r="D215" i="32" s="1"/>
  <c r="E215" i="32" s="1"/>
  <c r="C216" i="32"/>
  <c r="H216" i="32"/>
  <c r="F203" i="34"/>
  <c r="D203" i="34" s="1"/>
  <c r="E203" i="34" s="1"/>
  <c r="G203" i="34"/>
  <c r="H204" i="34"/>
  <c r="C204" i="34"/>
  <c r="G344" i="33"/>
  <c r="F344" i="33"/>
  <c r="D344" i="33" s="1"/>
  <c r="E344" i="33" s="1"/>
  <c r="H345" i="33"/>
  <c r="C345" i="33"/>
  <c r="AD64" i="4" l="1"/>
  <c r="AF64" i="4"/>
  <c r="AG64" i="12"/>
  <c r="AE64" i="12"/>
  <c r="AJ64" i="26"/>
  <c r="AH64" i="26"/>
  <c r="AG63" i="9"/>
  <c r="AH63" i="9"/>
  <c r="AF64" i="27"/>
  <c r="AD64" i="27"/>
  <c r="H217" i="32"/>
  <c r="C217" i="32"/>
  <c r="H205" i="34"/>
  <c r="C205" i="34"/>
  <c r="G204" i="34"/>
  <c r="F204" i="34"/>
  <c r="D204" i="34" s="1"/>
  <c r="E204" i="34" s="1"/>
  <c r="G216" i="32"/>
  <c r="F216" i="32"/>
  <c r="D216" i="32" s="1"/>
  <c r="E216" i="32" s="1"/>
  <c r="H346" i="33"/>
  <c r="C346" i="33"/>
  <c r="F345" i="33"/>
  <c r="D345" i="33" s="1"/>
  <c r="E345" i="33" s="1"/>
  <c r="G345" i="33"/>
  <c r="AI64" i="12" l="1"/>
  <c r="AH64" i="12"/>
  <c r="AG64" i="4"/>
  <c r="AH64" i="4"/>
  <c r="AH64" i="27"/>
  <c r="AG64" i="27"/>
  <c r="AK64" i="26"/>
  <c r="AL64" i="26"/>
  <c r="F205" i="34"/>
  <c r="D205" i="34" s="1"/>
  <c r="E205" i="34" s="1"/>
  <c r="G205" i="34"/>
  <c r="H206" i="34"/>
  <c r="C206" i="34"/>
  <c r="F217" i="32"/>
  <c r="D217" i="32" s="1"/>
  <c r="E217" i="32" s="1"/>
  <c r="G217" i="32"/>
  <c r="H218" i="32"/>
  <c r="C218" i="32"/>
  <c r="G346" i="33"/>
  <c r="F346" i="33"/>
  <c r="D346" i="33" s="1"/>
  <c r="E346" i="33" s="1"/>
  <c r="H347" i="33"/>
  <c r="C347" i="33"/>
  <c r="F206" i="34" l="1"/>
  <c r="D206" i="34" s="1"/>
  <c r="E206" i="34" s="1"/>
  <c r="G206" i="34"/>
  <c r="H219" i="32"/>
  <c r="C219" i="32"/>
  <c r="H207" i="34"/>
  <c r="C207" i="34"/>
  <c r="G218" i="32"/>
  <c r="F218" i="32"/>
  <c r="D218" i="32" s="1"/>
  <c r="E218" i="32" s="1"/>
  <c r="H348" i="33"/>
  <c r="C348" i="33"/>
  <c r="G347" i="33"/>
  <c r="F347" i="33"/>
  <c r="D347" i="33" s="1"/>
  <c r="E347" i="33" s="1"/>
  <c r="H208" i="34" l="1"/>
  <c r="C208" i="34"/>
  <c r="G219" i="32"/>
  <c r="F219" i="32"/>
  <c r="D219" i="32" s="1"/>
  <c r="E219" i="32" s="1"/>
  <c r="H220" i="32"/>
  <c r="C220" i="32"/>
  <c r="G207" i="34"/>
  <c r="F207" i="34"/>
  <c r="D207" i="34" s="1"/>
  <c r="E207" i="34" s="1"/>
  <c r="G348" i="33"/>
  <c r="F348" i="33"/>
  <c r="D348" i="33" s="1"/>
  <c r="E348" i="33" s="1"/>
  <c r="H349" i="33"/>
  <c r="C349" i="33"/>
  <c r="G220" i="32" l="1"/>
  <c r="F220" i="32"/>
  <c r="D220" i="32" s="1"/>
  <c r="E220" i="32" s="1"/>
  <c r="G208" i="34"/>
  <c r="F208" i="34"/>
  <c r="D208" i="34" s="1"/>
  <c r="E208" i="34" s="1"/>
  <c r="C221" i="32"/>
  <c r="H221" i="32"/>
  <c r="H209" i="34"/>
  <c r="C209" i="34"/>
  <c r="H350" i="33"/>
  <c r="C350" i="33"/>
  <c r="F349" i="33"/>
  <c r="D349" i="33" s="1"/>
  <c r="E349" i="33" s="1"/>
  <c r="G349" i="33"/>
  <c r="H210" i="34" l="1"/>
  <c r="C210" i="34"/>
  <c r="F209" i="34"/>
  <c r="D209" i="34" s="1"/>
  <c r="E209" i="34" s="1"/>
  <c r="G209" i="34"/>
  <c r="C222" i="32"/>
  <c r="H222" i="32"/>
  <c r="G221" i="32"/>
  <c r="F221" i="32"/>
  <c r="D221" i="32" s="1"/>
  <c r="E221" i="32" s="1"/>
  <c r="G350" i="33"/>
  <c r="F350" i="33"/>
  <c r="D350" i="33" s="1"/>
  <c r="E350" i="33" s="1"/>
  <c r="H351" i="33"/>
  <c r="C351" i="33"/>
  <c r="F210" i="34" l="1"/>
  <c r="D210" i="34" s="1"/>
  <c r="E210" i="34" s="1"/>
  <c r="G210" i="34"/>
  <c r="H223" i="32"/>
  <c r="C223" i="32"/>
  <c r="G222" i="32"/>
  <c r="F222" i="32"/>
  <c r="D222" i="32" s="1"/>
  <c r="E222" i="32" s="1"/>
  <c r="H211" i="34"/>
  <c r="C211" i="34"/>
  <c r="H352" i="33"/>
  <c r="C352" i="33"/>
  <c r="G351" i="33"/>
  <c r="F351" i="33"/>
  <c r="D351" i="33" s="1"/>
  <c r="E351" i="33" s="1"/>
  <c r="G223" i="32" l="1"/>
  <c r="F223" i="32"/>
  <c r="D223" i="32" s="1"/>
  <c r="E223" i="32" s="1"/>
  <c r="G211" i="34"/>
  <c r="F211" i="34"/>
  <c r="D211" i="34" s="1"/>
  <c r="E211" i="34" s="1"/>
  <c r="H224" i="32"/>
  <c r="C224" i="32"/>
  <c r="H212" i="34"/>
  <c r="C212" i="34"/>
  <c r="G352" i="33"/>
  <c r="F352" i="33"/>
  <c r="D352" i="33" s="1"/>
  <c r="E352" i="33" s="1"/>
  <c r="H353" i="33"/>
  <c r="C353" i="33"/>
  <c r="G212" i="34" l="1"/>
  <c r="F212" i="34"/>
  <c r="D212" i="34" s="1"/>
  <c r="E212" i="34" s="1"/>
  <c r="H213" i="34"/>
  <c r="C213" i="34"/>
  <c r="F224" i="32"/>
  <c r="D224" i="32" s="1"/>
  <c r="E224" i="32" s="1"/>
  <c r="G224" i="32"/>
  <c r="C225" i="32"/>
  <c r="H225" i="32"/>
  <c r="H354" i="33"/>
  <c r="C354" i="33"/>
  <c r="F353" i="33"/>
  <c r="D353" i="33" s="1"/>
  <c r="E353" i="33" s="1"/>
  <c r="G353" i="33"/>
  <c r="H226" i="32" l="1"/>
  <c r="C226" i="32"/>
  <c r="F213" i="34"/>
  <c r="D213" i="34" s="1"/>
  <c r="E213" i="34" s="1"/>
  <c r="G213" i="34"/>
  <c r="H214" i="34"/>
  <c r="C214" i="34"/>
  <c r="F225" i="32"/>
  <c r="D225" i="32" s="1"/>
  <c r="E225" i="32" s="1"/>
  <c r="G225" i="32"/>
  <c r="G354" i="33"/>
  <c r="F354" i="33"/>
  <c r="D354" i="33" s="1"/>
  <c r="E354" i="33" s="1"/>
  <c r="H355" i="33"/>
  <c r="C355" i="33"/>
  <c r="F226" i="32" l="1"/>
  <c r="D226" i="32" s="1"/>
  <c r="E226" i="32" s="1"/>
  <c r="G226" i="32"/>
  <c r="F214" i="34"/>
  <c r="D214" i="34" s="1"/>
  <c r="E214" i="34" s="1"/>
  <c r="G214" i="34"/>
  <c r="H215" i="34"/>
  <c r="AB64" i="9" s="1"/>
  <c r="AC64" i="9" s="1"/>
  <c r="C215" i="34"/>
  <c r="H227" i="32"/>
  <c r="C227" i="32"/>
  <c r="H356" i="33"/>
  <c r="C356" i="33"/>
  <c r="G355" i="33"/>
  <c r="F355" i="33"/>
  <c r="D355" i="33" s="1"/>
  <c r="E355" i="33" s="1"/>
  <c r="AB65" i="27" l="1"/>
  <c r="AC65" i="27" s="1"/>
  <c r="AF65" i="26"/>
  <c r="AG65" i="26" s="1"/>
  <c r="AC65" i="12"/>
  <c r="AD65" i="12" s="1"/>
  <c r="AB65" i="4"/>
  <c r="AC65" i="4" s="1"/>
  <c r="AD64" i="9"/>
  <c r="AF64" i="9"/>
  <c r="G227" i="32"/>
  <c r="F227" i="32"/>
  <c r="D227" i="32" s="1"/>
  <c r="E227" i="32" s="1"/>
  <c r="G215" i="34"/>
  <c r="F215" i="34"/>
  <c r="D215" i="34" s="1"/>
  <c r="E215" i="34" s="1"/>
  <c r="C228" i="32"/>
  <c r="H228" i="32"/>
  <c r="H216" i="34"/>
  <c r="C216" i="34"/>
  <c r="G356" i="33"/>
  <c r="F356" i="33"/>
  <c r="D356" i="33" s="1"/>
  <c r="E356" i="33" s="1"/>
  <c r="H357" i="33"/>
  <c r="C357" i="33"/>
  <c r="AD65" i="4" l="1"/>
  <c r="AF65" i="4"/>
  <c r="AG65" i="12"/>
  <c r="AE65" i="12"/>
  <c r="AG64" i="9"/>
  <c r="AH64" i="9"/>
  <c r="AH65" i="26"/>
  <c r="AJ65" i="26"/>
  <c r="AD65" i="27"/>
  <c r="AF65" i="27"/>
  <c r="H217" i="34"/>
  <c r="C217" i="34"/>
  <c r="H229" i="32"/>
  <c r="C229" i="32"/>
  <c r="F216" i="34"/>
  <c r="D216" i="34" s="1"/>
  <c r="E216" i="34" s="1"/>
  <c r="G216" i="34"/>
  <c r="G228" i="32"/>
  <c r="F228" i="32"/>
  <c r="D228" i="32" s="1"/>
  <c r="E228" i="32" s="1"/>
  <c r="H358" i="33"/>
  <c r="C358" i="33"/>
  <c r="F357" i="33"/>
  <c r="D357" i="33" s="1"/>
  <c r="E357" i="33" s="1"/>
  <c r="G357" i="33"/>
  <c r="AL65" i="26" l="1"/>
  <c r="AK65" i="26"/>
  <c r="AH65" i="12"/>
  <c r="AI65" i="12"/>
  <c r="AH65" i="27"/>
  <c r="AG65" i="27"/>
  <c r="AH65" i="4"/>
  <c r="AG65" i="4"/>
  <c r="G229" i="32"/>
  <c r="F229" i="32"/>
  <c r="D229" i="32" s="1"/>
  <c r="E229" i="32" s="1"/>
  <c r="H230" i="32"/>
  <c r="C230" i="32"/>
  <c r="F217" i="34"/>
  <c r="D217" i="34" s="1"/>
  <c r="E217" i="34" s="1"/>
  <c r="G217" i="34"/>
  <c r="H218" i="34"/>
  <c r="C218" i="34"/>
  <c r="G358" i="33"/>
  <c r="F358" i="33"/>
  <c r="D358" i="33" s="1"/>
  <c r="E358" i="33" s="1"/>
  <c r="H359" i="33"/>
  <c r="C359" i="33"/>
  <c r="G230" i="32" l="1"/>
  <c r="F230" i="32"/>
  <c r="D230" i="32" s="1"/>
  <c r="E230" i="32" s="1"/>
  <c r="G218" i="34"/>
  <c r="F218" i="34"/>
  <c r="D218" i="34" s="1"/>
  <c r="E218" i="34" s="1"/>
  <c r="H219" i="34"/>
  <c r="C219" i="34"/>
  <c r="C231" i="32"/>
  <c r="H231" i="32"/>
  <c r="H360" i="33"/>
  <c r="C360" i="33"/>
  <c r="G359" i="33"/>
  <c r="F359" i="33"/>
  <c r="D359" i="33" s="1"/>
  <c r="E359" i="33" s="1"/>
  <c r="H232" i="32" l="1"/>
  <c r="C232" i="32"/>
  <c r="F231" i="32"/>
  <c r="D231" i="32" s="1"/>
  <c r="E231" i="32" s="1"/>
  <c r="G231" i="32"/>
  <c r="G219" i="34"/>
  <c r="F219" i="34"/>
  <c r="D219" i="34" s="1"/>
  <c r="E219" i="34" s="1"/>
  <c r="H220" i="34"/>
  <c r="C220" i="34"/>
  <c r="G360" i="33"/>
  <c r="F360" i="33"/>
  <c r="D360" i="33" s="1"/>
  <c r="E360" i="33" s="1"/>
  <c r="H361" i="33"/>
  <c r="C361" i="33"/>
  <c r="G232" i="32" l="1"/>
  <c r="F232" i="32"/>
  <c r="D232" i="32" s="1"/>
  <c r="E232" i="32" s="1"/>
  <c r="F220" i="34"/>
  <c r="D220" i="34" s="1"/>
  <c r="E220" i="34" s="1"/>
  <c r="G220" i="34"/>
  <c r="H221" i="34"/>
  <c r="C221" i="34"/>
  <c r="H233" i="32"/>
  <c r="C233" i="32"/>
  <c r="H362" i="33"/>
  <c r="C362" i="33"/>
  <c r="F361" i="33"/>
  <c r="D361" i="33" s="1"/>
  <c r="E361" i="33" s="1"/>
  <c r="G361" i="33"/>
  <c r="G233" i="32" l="1"/>
  <c r="F233" i="32"/>
  <c r="D233" i="32" s="1"/>
  <c r="E233" i="32" s="1"/>
  <c r="H234" i="32"/>
  <c r="C234" i="32"/>
  <c r="F221" i="34"/>
  <c r="D221" i="34" s="1"/>
  <c r="E221" i="34" s="1"/>
  <c r="G221" i="34"/>
  <c r="H222" i="34"/>
  <c r="C222" i="34"/>
  <c r="G362" i="33"/>
  <c r="F362" i="33"/>
  <c r="D362" i="33" s="1"/>
  <c r="H6" i="33" s="1"/>
  <c r="H363" i="33"/>
  <c r="C363" i="33"/>
  <c r="G234" i="32" l="1"/>
  <c r="F234" i="32"/>
  <c r="D234" i="32" s="1"/>
  <c r="E234" i="32" s="1"/>
  <c r="H223" i="34"/>
  <c r="C223" i="34"/>
  <c r="H235" i="32"/>
  <c r="C235" i="32"/>
  <c r="G222" i="34"/>
  <c r="F222" i="34"/>
  <c r="D222" i="34" s="1"/>
  <c r="E222" i="34" s="1"/>
  <c r="H364" i="33"/>
  <c r="C364" i="33"/>
  <c r="E362" i="33"/>
  <c r="G363" i="33"/>
  <c r="F363" i="33"/>
  <c r="D363" i="33" s="1"/>
  <c r="E363" i="33" s="1"/>
  <c r="G223" i="34" l="1"/>
  <c r="F223" i="34"/>
  <c r="D223" i="34" s="1"/>
  <c r="E223" i="34" s="1"/>
  <c r="H224" i="34"/>
  <c r="C224" i="34"/>
  <c r="G235" i="32"/>
  <c r="F235" i="32"/>
  <c r="D235" i="32" s="1"/>
  <c r="E235" i="32" s="1"/>
  <c r="C236" i="32"/>
  <c r="H236" i="32"/>
  <c r="G364" i="33"/>
  <c r="F364" i="33"/>
  <c r="D364" i="33" s="1"/>
  <c r="E364" i="33" s="1"/>
  <c r="H365" i="33"/>
  <c r="C365" i="33"/>
  <c r="G224" i="34" l="1"/>
  <c r="F224" i="34"/>
  <c r="D224" i="34" s="1"/>
  <c r="E224" i="34" s="1"/>
  <c r="H225" i="34"/>
  <c r="C225" i="34"/>
  <c r="F236" i="32"/>
  <c r="D236" i="32" s="1"/>
  <c r="E236" i="32" s="1"/>
  <c r="G236" i="32"/>
  <c r="C237" i="32"/>
  <c r="H237" i="32"/>
  <c r="H366" i="33"/>
  <c r="C366" i="33"/>
  <c r="F365" i="33"/>
  <c r="D365" i="33" s="1"/>
  <c r="E365" i="33" s="1"/>
  <c r="G365" i="33"/>
  <c r="G225" i="34" l="1"/>
  <c r="F225" i="34"/>
  <c r="D225" i="34" s="1"/>
  <c r="E225" i="34" s="1"/>
  <c r="H226" i="34"/>
  <c r="C226" i="34"/>
  <c r="H238" i="32"/>
  <c r="C238" i="32"/>
  <c r="F237" i="32"/>
  <c r="D237" i="32" s="1"/>
  <c r="E237" i="32" s="1"/>
  <c r="G237" i="32"/>
  <c r="G366" i="33"/>
  <c r="F366" i="33"/>
  <c r="D366" i="33" s="1"/>
  <c r="E366" i="33" s="1"/>
  <c r="H367" i="33"/>
  <c r="C367" i="33"/>
  <c r="G226" i="34" l="1"/>
  <c r="F226" i="34"/>
  <c r="D226" i="34" s="1"/>
  <c r="E226" i="34" s="1"/>
  <c r="H227" i="34"/>
  <c r="AB65" i="9" s="1"/>
  <c r="AC65" i="9" s="1"/>
  <c r="C227" i="34"/>
  <c r="F238" i="32"/>
  <c r="D238" i="32" s="1"/>
  <c r="E238" i="32" s="1"/>
  <c r="G238" i="32"/>
  <c r="H239" i="32"/>
  <c r="C239" i="32"/>
  <c r="G367" i="33"/>
  <c r="F367" i="33"/>
  <c r="D367" i="33" s="1"/>
  <c r="E367" i="33" s="1"/>
  <c r="H368" i="33"/>
  <c r="C368" i="33"/>
  <c r="AD65" i="9" l="1"/>
  <c r="AF65" i="9"/>
  <c r="AB66" i="27"/>
  <c r="AC66" i="27" s="1"/>
  <c r="AF66" i="26"/>
  <c r="AG66" i="26" s="1"/>
  <c r="AC66" i="12"/>
  <c r="AD66" i="12" s="1"/>
  <c r="AB66" i="4"/>
  <c r="AC66" i="4" s="1"/>
  <c r="G227" i="34"/>
  <c r="F227" i="34"/>
  <c r="D227" i="34" s="1"/>
  <c r="E227" i="34" s="1"/>
  <c r="F239" i="32"/>
  <c r="D239" i="32" s="1"/>
  <c r="E239" i="32" s="1"/>
  <c r="G239" i="32"/>
  <c r="H240" i="32"/>
  <c r="C240" i="32"/>
  <c r="H228" i="34"/>
  <c r="C228" i="34"/>
  <c r="G368" i="33"/>
  <c r="F368" i="33"/>
  <c r="D368" i="33" s="1"/>
  <c r="E368" i="33" s="1"/>
  <c r="H369" i="33"/>
  <c r="C369" i="33"/>
  <c r="AJ66" i="26" l="1"/>
  <c r="AH66" i="26"/>
  <c r="AD66" i="27"/>
  <c r="AF66" i="27"/>
  <c r="AF66" i="4"/>
  <c r="AD66" i="4"/>
  <c r="AH65" i="9"/>
  <c r="AG65" i="9"/>
  <c r="AG66" i="12"/>
  <c r="AE66" i="12"/>
  <c r="F228" i="34"/>
  <c r="D228" i="34" s="1"/>
  <c r="E228" i="34" s="1"/>
  <c r="G228" i="34"/>
  <c r="H229" i="34"/>
  <c r="C229" i="34"/>
  <c r="F240" i="32"/>
  <c r="D240" i="32" s="1"/>
  <c r="E240" i="32" s="1"/>
  <c r="G240" i="32"/>
  <c r="H241" i="32"/>
  <c r="C241" i="32"/>
  <c r="H370" i="33"/>
  <c r="C370" i="33"/>
  <c r="F369" i="33"/>
  <c r="D369" i="33" s="1"/>
  <c r="E369" i="33" s="1"/>
  <c r="G369" i="33"/>
  <c r="AG66" i="27" l="1"/>
  <c r="AH66" i="27"/>
  <c r="AI66" i="12"/>
  <c r="AH66" i="12"/>
  <c r="AG66" i="4"/>
  <c r="AH66" i="4"/>
  <c r="AL66" i="26"/>
  <c r="AK66" i="26"/>
  <c r="F229" i="34"/>
  <c r="D229" i="34" s="1"/>
  <c r="E229" i="34" s="1"/>
  <c r="G229" i="34"/>
  <c r="H230" i="34"/>
  <c r="C230" i="34"/>
  <c r="H242" i="32"/>
  <c r="C242" i="32"/>
  <c r="F241" i="32"/>
  <c r="D241" i="32" s="1"/>
  <c r="E241" i="32" s="1"/>
  <c r="G241" i="32"/>
  <c r="G370" i="33"/>
  <c r="F370" i="33"/>
  <c r="D370" i="33" s="1"/>
  <c r="E370" i="33" s="1"/>
  <c r="H371" i="33"/>
  <c r="C371" i="33"/>
  <c r="F230" i="34" l="1"/>
  <c r="D230" i="34" s="1"/>
  <c r="E230" i="34" s="1"/>
  <c r="G230" i="34"/>
  <c r="H231" i="34"/>
  <c r="C231" i="34"/>
  <c r="F242" i="32"/>
  <c r="D242" i="32" s="1"/>
  <c r="E242" i="32" s="1"/>
  <c r="G242" i="32"/>
  <c r="H243" i="32"/>
  <c r="C243" i="32"/>
  <c r="G371" i="33"/>
  <c r="H8" i="33" s="1"/>
  <c r="F371" i="33"/>
  <c r="D371" i="33" s="1"/>
  <c r="E371" i="33" s="1"/>
  <c r="G231" i="34" l="1"/>
  <c r="F231" i="34"/>
  <c r="D231" i="34" s="1"/>
  <c r="E231" i="34" s="1"/>
  <c r="F243" i="32"/>
  <c r="D243" i="32" s="1"/>
  <c r="E243" i="32" s="1"/>
  <c r="G243" i="32"/>
  <c r="H244" i="32"/>
  <c r="C244" i="32"/>
  <c r="H232" i="34"/>
  <c r="C232" i="34"/>
  <c r="H5" i="33"/>
  <c r="H7" i="33"/>
  <c r="F232" i="34" l="1"/>
  <c r="D232" i="34" s="1"/>
  <c r="E232" i="34" s="1"/>
  <c r="G232" i="34"/>
  <c r="H233" i="34"/>
  <c r="C233" i="34"/>
  <c r="G244" i="32"/>
  <c r="F244" i="32"/>
  <c r="D244" i="32" s="1"/>
  <c r="E244" i="32" s="1"/>
  <c r="H245" i="32"/>
  <c r="C245" i="32"/>
  <c r="F233" i="34" l="1"/>
  <c r="D233" i="34" s="1"/>
  <c r="E233" i="34" s="1"/>
  <c r="G233" i="34"/>
  <c r="F245" i="32"/>
  <c r="D245" i="32" s="1"/>
  <c r="E245" i="32" s="1"/>
  <c r="G245" i="32"/>
  <c r="C246" i="32"/>
  <c r="H246" i="32"/>
  <c r="H234" i="34"/>
  <c r="C234" i="34"/>
  <c r="G234" i="34" l="1"/>
  <c r="F234" i="34"/>
  <c r="D234" i="34" s="1"/>
  <c r="E234" i="34" s="1"/>
  <c r="H235" i="34"/>
  <c r="C235" i="34"/>
  <c r="H247" i="32"/>
  <c r="C247" i="32"/>
  <c r="G246" i="32"/>
  <c r="F246" i="32"/>
  <c r="D246" i="32" s="1"/>
  <c r="E246" i="32" s="1"/>
  <c r="H236" i="34" l="1"/>
  <c r="C236" i="34"/>
  <c r="G235" i="34"/>
  <c r="F235" i="34"/>
  <c r="D235" i="34" s="1"/>
  <c r="E235" i="34" s="1"/>
  <c r="F247" i="32"/>
  <c r="D247" i="32" s="1"/>
  <c r="E247" i="32" s="1"/>
  <c r="G247" i="32"/>
  <c r="H248" i="32"/>
  <c r="C248" i="32"/>
  <c r="F248" i="32" l="1"/>
  <c r="D248" i="32" s="1"/>
  <c r="E248" i="32" s="1"/>
  <c r="G248" i="32"/>
  <c r="F236" i="34"/>
  <c r="D236" i="34" s="1"/>
  <c r="E236" i="34" s="1"/>
  <c r="G236" i="34"/>
  <c r="C249" i="32"/>
  <c r="H249" i="32"/>
  <c r="H237" i="34"/>
  <c r="C237" i="34"/>
  <c r="H238" i="34" l="1"/>
  <c r="C238" i="34"/>
  <c r="F237" i="34"/>
  <c r="D237" i="34" s="1"/>
  <c r="E237" i="34" s="1"/>
  <c r="G237" i="34"/>
  <c r="H250" i="32"/>
  <c r="C250" i="32"/>
  <c r="G249" i="32"/>
  <c r="F249" i="32"/>
  <c r="D249" i="32" s="1"/>
  <c r="E249" i="32" s="1"/>
  <c r="H251" i="32" l="1"/>
  <c r="C251" i="32"/>
  <c r="F238" i="34"/>
  <c r="D238" i="34" s="1"/>
  <c r="E238" i="34" s="1"/>
  <c r="G238" i="34"/>
  <c r="G250" i="32"/>
  <c r="F250" i="32"/>
  <c r="D250" i="32" s="1"/>
  <c r="E250" i="32" s="1"/>
  <c r="H239" i="34"/>
  <c r="AB66" i="9" s="1"/>
  <c r="AC66" i="9" s="1"/>
  <c r="C239" i="34"/>
  <c r="AF66" i="9" l="1"/>
  <c r="AD66" i="9"/>
  <c r="AB67" i="27"/>
  <c r="AC67" i="27" s="1"/>
  <c r="AF67" i="26"/>
  <c r="AG67" i="26" s="1"/>
  <c r="AC67" i="12"/>
  <c r="AD67" i="12" s="1"/>
  <c r="AB67" i="4"/>
  <c r="AC67" i="4" s="1"/>
  <c r="H240" i="34"/>
  <c r="C240" i="34"/>
  <c r="G251" i="32"/>
  <c r="F251" i="32"/>
  <c r="D251" i="32" s="1"/>
  <c r="E251" i="32" s="1"/>
  <c r="G239" i="34"/>
  <c r="F239" i="34"/>
  <c r="D239" i="34" s="1"/>
  <c r="E239" i="34" s="1"/>
  <c r="H252" i="32"/>
  <c r="C252" i="32"/>
  <c r="AG67" i="12" l="1"/>
  <c r="AM67" i="12"/>
  <c r="R35" i="12" s="1"/>
  <c r="AE67" i="12"/>
  <c r="P35" i="12"/>
  <c r="Q35" i="12" s="1"/>
  <c r="P35" i="26"/>
  <c r="Q35" i="26" s="1"/>
  <c r="AH67" i="26"/>
  <c r="AJ67" i="26"/>
  <c r="AP67" i="26"/>
  <c r="R35" i="26" s="1"/>
  <c r="P35" i="27"/>
  <c r="Q35" i="27" s="1"/>
  <c r="AL67" i="27"/>
  <c r="R35" i="27" s="1"/>
  <c r="AF67" i="27"/>
  <c r="AD67" i="27"/>
  <c r="AF67" i="4"/>
  <c r="AL67" i="4"/>
  <c r="R35" i="4" s="1"/>
  <c r="P35" i="4"/>
  <c r="Q35" i="4" s="1"/>
  <c r="AD67" i="4"/>
  <c r="AG66" i="9"/>
  <c r="AH66" i="9"/>
  <c r="F252" i="32"/>
  <c r="D252" i="32" s="1"/>
  <c r="E252" i="32" s="1"/>
  <c r="G252" i="32"/>
  <c r="H253" i="32"/>
  <c r="C253" i="32"/>
  <c r="F240" i="34"/>
  <c r="D240" i="34" s="1"/>
  <c r="E240" i="34" s="1"/>
  <c r="G240" i="34"/>
  <c r="H241" i="34"/>
  <c r="C241" i="34"/>
  <c r="AH67" i="27" l="1"/>
  <c r="AG67" i="27"/>
  <c r="AL67" i="26"/>
  <c r="AK67" i="26"/>
  <c r="AG67" i="4"/>
  <c r="AH67" i="4"/>
  <c r="AH67" i="12"/>
  <c r="AI67" i="12"/>
  <c r="H242" i="34"/>
  <c r="C242" i="34"/>
  <c r="F253" i="32"/>
  <c r="D253" i="32" s="1"/>
  <c r="E253" i="32" s="1"/>
  <c r="G253" i="32"/>
  <c r="F241" i="34"/>
  <c r="D241" i="34" s="1"/>
  <c r="E241" i="34" s="1"/>
  <c r="G241" i="34"/>
  <c r="C254" i="32"/>
  <c r="H254" i="32"/>
  <c r="H255" i="32" l="1"/>
  <c r="C255" i="32"/>
  <c r="G254" i="32"/>
  <c r="F254" i="32"/>
  <c r="D254" i="32" s="1"/>
  <c r="E254" i="32" s="1"/>
  <c r="G242" i="34"/>
  <c r="F242" i="34"/>
  <c r="D242" i="34" s="1"/>
  <c r="E242" i="34" s="1"/>
  <c r="H243" i="34"/>
  <c r="C243" i="34"/>
  <c r="F255" i="32" l="1"/>
  <c r="D255" i="32" s="1"/>
  <c r="E255" i="32" s="1"/>
  <c r="G255" i="32"/>
  <c r="H244" i="34"/>
  <c r="C244" i="34"/>
  <c r="G243" i="34"/>
  <c r="F243" i="34"/>
  <c r="D243" i="34" s="1"/>
  <c r="E243" i="34" s="1"/>
  <c r="H256" i="32"/>
  <c r="C256" i="32"/>
  <c r="H257" i="32" l="1"/>
  <c r="C257" i="32"/>
  <c r="H245" i="34"/>
  <c r="C245" i="34"/>
  <c r="F256" i="32"/>
  <c r="D256" i="32" s="1"/>
  <c r="E256" i="32" s="1"/>
  <c r="G256" i="32"/>
  <c r="F244" i="34"/>
  <c r="D244" i="34" s="1"/>
  <c r="E244" i="34" s="1"/>
  <c r="G244" i="34"/>
  <c r="F245" i="34" l="1"/>
  <c r="D245" i="34" s="1"/>
  <c r="E245" i="34" s="1"/>
  <c r="G245" i="34"/>
  <c r="G257" i="32"/>
  <c r="F257" i="32"/>
  <c r="D257" i="32" s="1"/>
  <c r="E257" i="32" s="1"/>
  <c r="H246" i="34"/>
  <c r="C246" i="34"/>
  <c r="H258" i="32"/>
  <c r="C258" i="32"/>
  <c r="G258" i="32" l="1"/>
  <c r="F258" i="32"/>
  <c r="D258" i="32" s="1"/>
  <c r="E258" i="32" s="1"/>
  <c r="F246" i="34"/>
  <c r="D246" i="34" s="1"/>
  <c r="E246" i="34" s="1"/>
  <c r="G246" i="34"/>
  <c r="C259" i="32"/>
  <c r="H259" i="32"/>
  <c r="H247" i="34"/>
  <c r="C247" i="34"/>
  <c r="F247" i="34" l="1"/>
  <c r="D247" i="34" s="1"/>
  <c r="E247" i="34" s="1"/>
  <c r="G247" i="34"/>
  <c r="H260" i="32"/>
  <c r="C260" i="32"/>
  <c r="H248" i="34"/>
  <c r="C248" i="34"/>
  <c r="G259" i="32"/>
  <c r="F259" i="32"/>
  <c r="D259" i="32" s="1"/>
  <c r="E259" i="32" s="1"/>
  <c r="H261" i="32" l="1"/>
  <c r="C261" i="32"/>
  <c r="F260" i="32"/>
  <c r="D260" i="32" s="1"/>
  <c r="E260" i="32" s="1"/>
  <c r="G260" i="32"/>
  <c r="G248" i="34"/>
  <c r="F248" i="34"/>
  <c r="D248" i="34" s="1"/>
  <c r="E248" i="34" s="1"/>
  <c r="H249" i="34"/>
  <c r="C249" i="34"/>
  <c r="F261" i="32" l="1"/>
  <c r="D261" i="32" s="1"/>
  <c r="E261" i="32" s="1"/>
  <c r="G261" i="32"/>
  <c r="F249" i="34"/>
  <c r="D249" i="34" s="1"/>
  <c r="E249" i="34" s="1"/>
  <c r="G249" i="34"/>
  <c r="H250" i="34"/>
  <c r="C250" i="34"/>
  <c r="H262" i="32"/>
  <c r="C262" i="32"/>
  <c r="F262" i="32" l="1"/>
  <c r="D262" i="32" s="1"/>
  <c r="E262" i="32" s="1"/>
  <c r="G262" i="32"/>
  <c r="G250" i="34"/>
  <c r="F250" i="34"/>
  <c r="D250" i="34" s="1"/>
  <c r="E250" i="34" s="1"/>
  <c r="H263" i="32"/>
  <c r="C263" i="32"/>
  <c r="H251" i="34"/>
  <c r="AB67" i="9" s="1"/>
  <c r="AC67" i="9" s="1"/>
  <c r="C251" i="34"/>
  <c r="P35" i="9" l="1"/>
  <c r="Q35" i="9" s="1"/>
  <c r="AF67" i="9"/>
  <c r="AL67" i="9"/>
  <c r="R35" i="9" s="1"/>
  <c r="AD67" i="9"/>
  <c r="G251" i="34"/>
  <c r="F251" i="34"/>
  <c r="D251" i="34" s="1"/>
  <c r="E251" i="34" s="1"/>
  <c r="G263" i="32"/>
  <c r="F263" i="32"/>
  <c r="D263" i="32" s="1"/>
  <c r="E263" i="32" s="1"/>
  <c r="H252" i="34"/>
  <c r="C252" i="34"/>
  <c r="C264" i="32"/>
  <c r="H264" i="32"/>
  <c r="AG67" i="9" l="1"/>
  <c r="AH67" i="9"/>
  <c r="H265" i="32"/>
  <c r="C265" i="32"/>
  <c r="G264" i="32"/>
  <c r="F264" i="32"/>
  <c r="D264" i="32" s="1"/>
  <c r="E264" i="32" s="1"/>
  <c r="F252" i="34"/>
  <c r="D252" i="34" s="1"/>
  <c r="E252" i="34" s="1"/>
  <c r="G252" i="34"/>
  <c r="H253" i="34"/>
  <c r="C253" i="34"/>
  <c r="G265" i="32" l="1"/>
  <c r="F265" i="32"/>
  <c r="D265" i="32" s="1"/>
  <c r="E265" i="32" s="1"/>
  <c r="H254" i="34"/>
  <c r="C254" i="34"/>
  <c r="G253" i="34"/>
  <c r="F253" i="34"/>
  <c r="D253" i="34" s="1"/>
  <c r="E253" i="34" s="1"/>
  <c r="H266" i="32"/>
  <c r="C266" i="32"/>
  <c r="F266" i="32" l="1"/>
  <c r="D266" i="32" s="1"/>
  <c r="E266" i="32" s="1"/>
  <c r="G266" i="32"/>
  <c r="H267" i="32"/>
  <c r="C267" i="32"/>
  <c r="H255" i="34"/>
  <c r="C255" i="34"/>
  <c r="F254" i="34"/>
  <c r="D254" i="34" s="1"/>
  <c r="E254" i="34" s="1"/>
  <c r="G254" i="34"/>
  <c r="H268" i="32" l="1"/>
  <c r="C268" i="32"/>
  <c r="F255" i="34"/>
  <c r="D255" i="34" s="1"/>
  <c r="E255" i="34" s="1"/>
  <c r="G255" i="34"/>
  <c r="G267" i="32"/>
  <c r="F267" i="32"/>
  <c r="D267" i="32" s="1"/>
  <c r="E267" i="32" s="1"/>
  <c r="H256" i="34"/>
  <c r="C256" i="34"/>
  <c r="F256" i="34" l="1"/>
  <c r="D256" i="34" s="1"/>
  <c r="E256" i="34" s="1"/>
  <c r="G256" i="34"/>
  <c r="H257" i="34"/>
  <c r="C257" i="34"/>
  <c r="F268" i="32"/>
  <c r="D268" i="32" s="1"/>
  <c r="E268" i="32" s="1"/>
  <c r="G268" i="32"/>
  <c r="H269" i="32"/>
  <c r="C269" i="32"/>
  <c r="F269" i="32" l="1"/>
  <c r="D269" i="32" s="1"/>
  <c r="E269" i="32" s="1"/>
  <c r="G269" i="32"/>
  <c r="F257" i="34"/>
  <c r="D257" i="34" s="1"/>
  <c r="E257" i="34" s="1"/>
  <c r="G257" i="34"/>
  <c r="C270" i="32"/>
  <c r="H270" i="32"/>
  <c r="H258" i="34"/>
  <c r="C258" i="34"/>
  <c r="F258" i="34" l="1"/>
  <c r="D258" i="34" s="1"/>
  <c r="E258" i="34" s="1"/>
  <c r="G258" i="34"/>
  <c r="H259" i="34"/>
  <c r="C259" i="34"/>
  <c r="H271" i="32"/>
  <c r="C271" i="32"/>
  <c r="F270" i="32"/>
  <c r="D270" i="32" s="1"/>
  <c r="E270" i="32" s="1"/>
  <c r="G270" i="32"/>
  <c r="F259" i="34" l="1"/>
  <c r="D259" i="34" s="1"/>
  <c r="E259" i="34" s="1"/>
  <c r="G259" i="34"/>
  <c r="G271" i="32"/>
  <c r="F271" i="32"/>
  <c r="D271" i="32" s="1"/>
  <c r="E271" i="32" s="1"/>
  <c r="H260" i="34"/>
  <c r="C260" i="34"/>
  <c r="H272" i="32"/>
  <c r="C272" i="32"/>
  <c r="G272" i="32" l="1"/>
  <c r="F272" i="32"/>
  <c r="D272" i="32" s="1"/>
  <c r="E272" i="32" s="1"/>
  <c r="C273" i="32"/>
  <c r="H273" i="32"/>
  <c r="G260" i="34"/>
  <c r="F260" i="34"/>
  <c r="D260" i="34" s="1"/>
  <c r="E260" i="34" s="1"/>
  <c r="H261" i="34"/>
  <c r="C261" i="34"/>
  <c r="H274" i="32" l="1"/>
  <c r="C274" i="32"/>
  <c r="H262" i="34"/>
  <c r="C262" i="34"/>
  <c r="G273" i="32"/>
  <c r="F273" i="32"/>
  <c r="D273" i="32" s="1"/>
  <c r="E273" i="32" s="1"/>
  <c r="F261" i="34"/>
  <c r="D261" i="34" s="1"/>
  <c r="E261" i="34" s="1"/>
  <c r="G261" i="34"/>
  <c r="G262" i="34" l="1"/>
  <c r="F262" i="34"/>
  <c r="D262" i="34" s="1"/>
  <c r="E262" i="34" s="1"/>
  <c r="G274" i="32"/>
  <c r="F274" i="32"/>
  <c r="D274" i="32" s="1"/>
  <c r="E274" i="32" s="1"/>
  <c r="H263" i="34"/>
  <c r="C263" i="34"/>
  <c r="H275" i="32"/>
  <c r="C275" i="32"/>
  <c r="G275" i="32" l="1"/>
  <c r="F275" i="32"/>
  <c r="D275" i="32" s="1"/>
  <c r="E275" i="32" s="1"/>
  <c r="F263" i="34"/>
  <c r="D263" i="34" s="1"/>
  <c r="E263" i="34" s="1"/>
  <c r="G263" i="34"/>
  <c r="H276" i="32"/>
  <c r="C276" i="32"/>
  <c r="H264" i="34"/>
  <c r="C264" i="34"/>
  <c r="G264" i="34" l="1"/>
  <c r="F264" i="34"/>
  <c r="D264" i="34" s="1"/>
  <c r="E264" i="34" s="1"/>
  <c r="G276" i="32"/>
  <c r="F276" i="32"/>
  <c r="D276" i="32" s="1"/>
  <c r="E276" i="32" s="1"/>
  <c r="H265" i="34"/>
  <c r="C265" i="34"/>
  <c r="H277" i="32"/>
  <c r="C277" i="32"/>
  <c r="F277" i="32" l="1"/>
  <c r="D277" i="32" s="1"/>
  <c r="E277" i="32" s="1"/>
  <c r="G277" i="32"/>
  <c r="F265" i="34"/>
  <c r="D265" i="34" s="1"/>
  <c r="E265" i="34" s="1"/>
  <c r="G265" i="34"/>
  <c r="C278" i="32"/>
  <c r="H278" i="32"/>
  <c r="H266" i="34"/>
  <c r="C266" i="34"/>
  <c r="G266" i="34" l="1"/>
  <c r="F266" i="34"/>
  <c r="D266" i="34" s="1"/>
  <c r="E266" i="34" s="1"/>
  <c r="H267" i="34"/>
  <c r="C267" i="34"/>
  <c r="H279" i="32"/>
  <c r="C279" i="32"/>
  <c r="F278" i="32"/>
  <c r="D278" i="32" s="1"/>
  <c r="E278" i="32" s="1"/>
  <c r="G278" i="32"/>
  <c r="F267" i="34" l="1"/>
  <c r="D267" i="34" s="1"/>
  <c r="E267" i="34" s="1"/>
  <c r="G267" i="34"/>
  <c r="H268" i="34"/>
  <c r="C268" i="34"/>
  <c r="G279" i="32"/>
  <c r="F279" i="32"/>
  <c r="D279" i="32" s="1"/>
  <c r="E279" i="32" s="1"/>
  <c r="C280" i="32"/>
  <c r="H280" i="32"/>
  <c r="C281" i="32" l="1"/>
  <c r="H281" i="32"/>
  <c r="F268" i="34"/>
  <c r="D268" i="34" s="1"/>
  <c r="E268" i="34" s="1"/>
  <c r="G268" i="34"/>
  <c r="G280" i="32"/>
  <c r="F280" i="32"/>
  <c r="D280" i="32" s="1"/>
  <c r="E280" i="32" s="1"/>
  <c r="H269" i="34"/>
  <c r="C269" i="34"/>
  <c r="F269" i="34" l="1"/>
  <c r="D269" i="34" s="1"/>
  <c r="E269" i="34" s="1"/>
  <c r="G269" i="34"/>
  <c r="H270" i="34"/>
  <c r="C270" i="34"/>
  <c r="H282" i="32"/>
  <c r="C282" i="32"/>
  <c r="G281" i="32"/>
  <c r="F281" i="32"/>
  <c r="D281" i="32" s="1"/>
  <c r="E281" i="32" s="1"/>
  <c r="F270" i="34" l="1"/>
  <c r="D270" i="34" s="1"/>
  <c r="E270" i="34" s="1"/>
  <c r="G270" i="34"/>
  <c r="H271" i="34"/>
  <c r="C271" i="34"/>
  <c r="F282" i="32"/>
  <c r="D282" i="32" s="1"/>
  <c r="E282" i="32" s="1"/>
  <c r="G282" i="32"/>
  <c r="H283" i="32"/>
  <c r="C283" i="32"/>
  <c r="F271" i="34" l="1"/>
  <c r="D271" i="34" s="1"/>
  <c r="E271" i="34" s="1"/>
  <c r="G271" i="34"/>
  <c r="H284" i="32"/>
  <c r="C284" i="32"/>
  <c r="G283" i="32"/>
  <c r="F283" i="32"/>
  <c r="D283" i="32" s="1"/>
  <c r="E283" i="32" s="1"/>
  <c r="H272" i="34"/>
  <c r="C272" i="34"/>
  <c r="G272" i="34" l="1"/>
  <c r="F272" i="34"/>
  <c r="D272" i="34" s="1"/>
  <c r="E272" i="34" s="1"/>
  <c r="F284" i="32"/>
  <c r="D284" i="32" s="1"/>
  <c r="E284" i="32" s="1"/>
  <c r="G284" i="32"/>
  <c r="H273" i="34"/>
  <c r="C273" i="34"/>
  <c r="H285" i="32"/>
  <c r="C285" i="32"/>
  <c r="G285" i="32" l="1"/>
  <c r="F285" i="32"/>
  <c r="D285" i="32" s="1"/>
  <c r="E285" i="32" s="1"/>
  <c r="G273" i="34"/>
  <c r="F273" i="34"/>
  <c r="D273" i="34" s="1"/>
  <c r="E273" i="34" s="1"/>
  <c r="H286" i="32"/>
  <c r="C286" i="32"/>
  <c r="H274" i="34"/>
  <c r="C274" i="34"/>
  <c r="F286" i="32" l="1"/>
  <c r="D286" i="32" s="1"/>
  <c r="E286" i="32" s="1"/>
  <c r="G286" i="32"/>
  <c r="G274" i="34"/>
  <c r="F274" i="34"/>
  <c r="D274" i="34" s="1"/>
  <c r="E274" i="34" s="1"/>
  <c r="H275" i="34"/>
  <c r="C275" i="34"/>
  <c r="H287" i="32"/>
  <c r="C287" i="32"/>
  <c r="F287" i="32" l="1"/>
  <c r="D287" i="32" s="1"/>
  <c r="E287" i="32" s="1"/>
  <c r="G287" i="32"/>
  <c r="C288" i="32"/>
  <c r="H288" i="32"/>
  <c r="F275" i="34"/>
  <c r="D275" i="34" s="1"/>
  <c r="E275" i="34" s="1"/>
  <c r="G275" i="34"/>
  <c r="H276" i="34"/>
  <c r="C276" i="34"/>
  <c r="H289" i="32" l="1"/>
  <c r="C289" i="32"/>
  <c r="H277" i="34"/>
  <c r="C277" i="34"/>
  <c r="F276" i="34"/>
  <c r="D276" i="34" s="1"/>
  <c r="E276" i="34" s="1"/>
  <c r="G276" i="34"/>
  <c r="F288" i="32"/>
  <c r="D288" i="32" s="1"/>
  <c r="E288" i="32" s="1"/>
  <c r="G288" i="32"/>
  <c r="G289" i="32" l="1"/>
  <c r="F289" i="32"/>
  <c r="D289" i="32" s="1"/>
  <c r="E289" i="32" s="1"/>
  <c r="G277" i="34"/>
  <c r="F277" i="34"/>
  <c r="D277" i="34" s="1"/>
  <c r="E277" i="34" s="1"/>
  <c r="H278" i="34"/>
  <c r="C278" i="34"/>
  <c r="C290" i="32"/>
  <c r="H290" i="32"/>
  <c r="H291" i="32" l="1"/>
  <c r="C291" i="32"/>
  <c r="F278" i="34"/>
  <c r="D278" i="34" s="1"/>
  <c r="E278" i="34" s="1"/>
  <c r="G278" i="34"/>
  <c r="F290" i="32"/>
  <c r="D290" i="32" s="1"/>
  <c r="E290" i="32" s="1"/>
  <c r="G290" i="32"/>
  <c r="H279" i="34"/>
  <c r="C279" i="34"/>
  <c r="F279" i="34" l="1"/>
  <c r="D279" i="34" s="1"/>
  <c r="E279" i="34" s="1"/>
  <c r="G279" i="34"/>
  <c r="G291" i="32"/>
  <c r="F291" i="32"/>
  <c r="D291" i="32" s="1"/>
  <c r="E291" i="32" s="1"/>
  <c r="H280" i="34"/>
  <c r="C280" i="34"/>
  <c r="H292" i="32"/>
  <c r="C292" i="32"/>
  <c r="G292" i="32" l="1"/>
  <c r="F292" i="32"/>
  <c r="D292" i="32" s="1"/>
  <c r="E292" i="32" s="1"/>
  <c r="H293" i="32"/>
  <c r="C293" i="32"/>
  <c r="G280" i="34"/>
  <c r="F280" i="34"/>
  <c r="D280" i="34" s="1"/>
  <c r="E280" i="34" s="1"/>
  <c r="H281" i="34"/>
  <c r="C281" i="34"/>
  <c r="F281" i="34" l="1"/>
  <c r="D281" i="34" s="1"/>
  <c r="E281" i="34" s="1"/>
  <c r="G281" i="34"/>
  <c r="H282" i="34"/>
  <c r="C282" i="34"/>
  <c r="H294" i="32"/>
  <c r="C294" i="32"/>
  <c r="F293" i="32"/>
  <c r="D293" i="32" s="1"/>
  <c r="E293" i="32" s="1"/>
  <c r="G293" i="32"/>
  <c r="G282" i="34" l="1"/>
  <c r="F282" i="34"/>
  <c r="D282" i="34" s="1"/>
  <c r="E282" i="34" s="1"/>
  <c r="H283" i="34"/>
  <c r="C283" i="34"/>
  <c r="G294" i="32"/>
  <c r="F294" i="32"/>
  <c r="D294" i="32" s="1"/>
  <c r="E294" i="32" s="1"/>
  <c r="H295" i="32"/>
  <c r="C295" i="32"/>
  <c r="G295" i="32" l="1"/>
  <c r="F295" i="32"/>
  <c r="D295" i="32" s="1"/>
  <c r="E295" i="32" s="1"/>
  <c r="G283" i="34"/>
  <c r="F283" i="34"/>
  <c r="D283" i="34" s="1"/>
  <c r="E283" i="34" s="1"/>
  <c r="C296" i="32"/>
  <c r="H296" i="32"/>
  <c r="H284" i="34"/>
  <c r="C284" i="34"/>
  <c r="G284" i="34" l="1"/>
  <c r="F284" i="34"/>
  <c r="D284" i="34" s="1"/>
  <c r="E284" i="34" s="1"/>
  <c r="H285" i="34"/>
  <c r="C285" i="34"/>
  <c r="H297" i="32"/>
  <c r="C297" i="32"/>
  <c r="F296" i="32"/>
  <c r="D296" i="32" s="1"/>
  <c r="E296" i="32" s="1"/>
  <c r="G296" i="32"/>
  <c r="G285" i="34" l="1"/>
  <c r="F285" i="34"/>
  <c r="D285" i="34" s="1"/>
  <c r="E285" i="34" s="1"/>
  <c r="G297" i="32"/>
  <c r="F297" i="32"/>
  <c r="D297" i="32" s="1"/>
  <c r="E297" i="32" s="1"/>
  <c r="H286" i="34"/>
  <c r="C286" i="34"/>
  <c r="C298" i="32"/>
  <c r="H298" i="32"/>
  <c r="F298" i="32" l="1"/>
  <c r="D298" i="32" s="1"/>
  <c r="E298" i="32" s="1"/>
  <c r="G298" i="32"/>
  <c r="G286" i="34"/>
  <c r="F286" i="34"/>
  <c r="D286" i="34" s="1"/>
  <c r="E286" i="34" s="1"/>
  <c r="H287" i="34"/>
  <c r="C287" i="34"/>
  <c r="H299" i="32"/>
  <c r="C299" i="32"/>
  <c r="F299" i="32" l="1"/>
  <c r="D299" i="32" s="1"/>
  <c r="E299" i="32" s="1"/>
  <c r="G299" i="32"/>
  <c r="F287" i="34"/>
  <c r="D287" i="34" s="1"/>
  <c r="E287" i="34" s="1"/>
  <c r="G287" i="34"/>
  <c r="C300" i="32"/>
  <c r="H300" i="32"/>
  <c r="H288" i="34"/>
  <c r="C288" i="34"/>
  <c r="H289" i="34" l="1"/>
  <c r="C289" i="34"/>
  <c r="C301" i="32"/>
  <c r="H301" i="32"/>
  <c r="G288" i="34"/>
  <c r="F288" i="34"/>
  <c r="D288" i="34" s="1"/>
  <c r="E288" i="34" s="1"/>
  <c r="G300" i="32"/>
  <c r="F300" i="32"/>
  <c r="D300" i="32" s="1"/>
  <c r="E300" i="32" s="1"/>
  <c r="H302" i="32" l="1"/>
  <c r="C302" i="32"/>
  <c r="G301" i="32"/>
  <c r="F301" i="32"/>
  <c r="D301" i="32" s="1"/>
  <c r="E301" i="32" s="1"/>
  <c r="F289" i="34"/>
  <c r="D289" i="34" s="1"/>
  <c r="E289" i="34" s="1"/>
  <c r="G289" i="34"/>
  <c r="H290" i="34"/>
  <c r="C290" i="34"/>
  <c r="F290" i="34" l="1"/>
  <c r="D290" i="34" s="1"/>
  <c r="E290" i="34" s="1"/>
  <c r="G290" i="34"/>
  <c r="H291" i="34"/>
  <c r="C291" i="34"/>
  <c r="F302" i="32"/>
  <c r="D302" i="32" s="1"/>
  <c r="E302" i="32" s="1"/>
  <c r="G302" i="32"/>
  <c r="H303" i="32"/>
  <c r="C303" i="32"/>
  <c r="H304" i="32" l="1"/>
  <c r="C304" i="32"/>
  <c r="F291" i="34"/>
  <c r="D291" i="34" s="1"/>
  <c r="E291" i="34" s="1"/>
  <c r="G291" i="34"/>
  <c r="F303" i="32"/>
  <c r="D303" i="32" s="1"/>
  <c r="E303" i="32" s="1"/>
  <c r="G303" i="32"/>
  <c r="H292" i="34"/>
  <c r="C292" i="34"/>
  <c r="H293" i="34" l="1"/>
  <c r="C293" i="34"/>
  <c r="G304" i="32"/>
  <c r="F304" i="32"/>
  <c r="D304" i="32" s="1"/>
  <c r="E304" i="32" s="1"/>
  <c r="F292" i="34"/>
  <c r="D292" i="34" s="1"/>
  <c r="E292" i="34" s="1"/>
  <c r="G292" i="34"/>
  <c r="H305" i="32"/>
  <c r="C305" i="32"/>
  <c r="G305" i="32" l="1"/>
  <c r="F305" i="32"/>
  <c r="D305" i="32" s="1"/>
  <c r="E305" i="32" s="1"/>
  <c r="F293" i="34"/>
  <c r="D293" i="34" s="1"/>
  <c r="E293" i="34" s="1"/>
  <c r="G293" i="34"/>
  <c r="H306" i="32"/>
  <c r="C306" i="32"/>
  <c r="H294" i="34"/>
  <c r="C294" i="34"/>
  <c r="F294" i="34" l="1"/>
  <c r="D294" i="34" s="1"/>
  <c r="E294" i="34" s="1"/>
  <c r="G294" i="34"/>
  <c r="G306" i="32"/>
  <c r="F306" i="32"/>
  <c r="D306" i="32" s="1"/>
  <c r="E306" i="32" s="1"/>
  <c r="H295" i="34"/>
  <c r="C295" i="34"/>
  <c r="H307" i="32"/>
  <c r="C307" i="32"/>
  <c r="G307" i="32" l="1"/>
  <c r="F307" i="32"/>
  <c r="D307" i="32" s="1"/>
  <c r="E307" i="32" s="1"/>
  <c r="H308" i="32"/>
  <c r="C308" i="32"/>
  <c r="F295" i="34"/>
  <c r="D295" i="34" s="1"/>
  <c r="E295" i="34" s="1"/>
  <c r="G295" i="34"/>
  <c r="H296" i="34"/>
  <c r="C296" i="34"/>
  <c r="G296" i="34" l="1"/>
  <c r="F296" i="34"/>
  <c r="D296" i="34" s="1"/>
  <c r="E296" i="34" s="1"/>
  <c r="G308" i="32"/>
  <c r="F308" i="32"/>
  <c r="D308" i="32" s="1"/>
  <c r="E308" i="32" s="1"/>
  <c r="H297" i="34"/>
  <c r="C297" i="34"/>
  <c r="C309" i="32"/>
  <c r="H309" i="32"/>
  <c r="H310" i="32" l="1"/>
  <c r="C310" i="32"/>
  <c r="F297" i="34"/>
  <c r="D297" i="34" s="1"/>
  <c r="E297" i="34" s="1"/>
  <c r="G297" i="34"/>
  <c r="F309" i="32"/>
  <c r="D309" i="32" s="1"/>
  <c r="E309" i="32" s="1"/>
  <c r="G309" i="32"/>
  <c r="H298" i="34"/>
  <c r="C298" i="34"/>
  <c r="G298" i="34" l="1"/>
  <c r="F298" i="34"/>
  <c r="D298" i="34" s="1"/>
  <c r="E298" i="34" s="1"/>
  <c r="H299" i="34"/>
  <c r="C299" i="34"/>
  <c r="F310" i="32"/>
  <c r="D310" i="32" s="1"/>
  <c r="E310" i="32" s="1"/>
  <c r="G310" i="32"/>
  <c r="C311" i="32"/>
  <c r="H311" i="32"/>
  <c r="F311" i="32" l="1"/>
  <c r="D311" i="32" s="1"/>
  <c r="E311" i="32" s="1"/>
  <c r="G311" i="32"/>
  <c r="H300" i="34"/>
  <c r="C300" i="34"/>
  <c r="F299" i="34"/>
  <c r="D299" i="34" s="1"/>
  <c r="E299" i="34" s="1"/>
  <c r="G299" i="34"/>
  <c r="H312" i="32"/>
  <c r="C312" i="32"/>
  <c r="G312" i="32" l="1"/>
  <c r="F312" i="32"/>
  <c r="D312" i="32" s="1"/>
  <c r="E312" i="32" s="1"/>
  <c r="F300" i="34"/>
  <c r="D300" i="34" s="1"/>
  <c r="E300" i="34" s="1"/>
  <c r="G300" i="34"/>
  <c r="H301" i="34"/>
  <c r="C301" i="34"/>
  <c r="H313" i="32"/>
  <c r="C313" i="32"/>
  <c r="C314" i="32" l="1"/>
  <c r="H314" i="32"/>
  <c r="G313" i="32"/>
  <c r="F313" i="32"/>
  <c r="D313" i="32" s="1"/>
  <c r="E313" i="32" s="1"/>
  <c r="F301" i="34"/>
  <c r="D301" i="34" s="1"/>
  <c r="E301" i="34" s="1"/>
  <c r="G301" i="34"/>
  <c r="H302" i="34"/>
  <c r="C302" i="34"/>
  <c r="H303" i="34" l="1"/>
  <c r="C303" i="34"/>
  <c r="H315" i="32"/>
  <c r="C315" i="32"/>
  <c r="G302" i="34"/>
  <c r="F302" i="34"/>
  <c r="D302" i="34" s="1"/>
  <c r="E302" i="34" s="1"/>
  <c r="F314" i="32"/>
  <c r="D314" i="32" s="1"/>
  <c r="E314" i="32" s="1"/>
  <c r="G314" i="32"/>
  <c r="G315" i="32" l="1"/>
  <c r="F315" i="32"/>
  <c r="D315" i="32" s="1"/>
  <c r="E315" i="32" s="1"/>
  <c r="C316" i="32"/>
  <c r="H316" i="32"/>
  <c r="F303" i="34"/>
  <c r="D303" i="34" s="1"/>
  <c r="E303" i="34" s="1"/>
  <c r="G303" i="34"/>
  <c r="H304" i="34"/>
  <c r="C304" i="34"/>
  <c r="C317" i="32" l="1"/>
  <c r="H317" i="32"/>
  <c r="F316" i="32"/>
  <c r="D316" i="32" s="1"/>
  <c r="E316" i="32" s="1"/>
  <c r="G316" i="32"/>
  <c r="G304" i="34"/>
  <c r="F304" i="34"/>
  <c r="D304" i="34" s="1"/>
  <c r="E304" i="34" s="1"/>
  <c r="H305" i="34"/>
  <c r="C305" i="34"/>
  <c r="H306" i="34" l="1"/>
  <c r="C306" i="34"/>
  <c r="H318" i="32"/>
  <c r="C318" i="32"/>
  <c r="F305" i="34"/>
  <c r="D305" i="34" s="1"/>
  <c r="E305" i="34" s="1"/>
  <c r="G305" i="34"/>
  <c r="F317" i="32"/>
  <c r="D317" i="32" s="1"/>
  <c r="E317" i="32" s="1"/>
  <c r="G317" i="32"/>
  <c r="G318" i="32" l="1"/>
  <c r="F318" i="32"/>
  <c r="D318" i="32" s="1"/>
  <c r="E318" i="32" s="1"/>
  <c r="F306" i="34"/>
  <c r="D306" i="34" s="1"/>
  <c r="E306" i="34" s="1"/>
  <c r="G306" i="34"/>
  <c r="H319" i="32"/>
  <c r="C319" i="32"/>
  <c r="H307" i="34"/>
  <c r="C307" i="34"/>
  <c r="F307" i="34" l="1"/>
  <c r="D307" i="34" s="1"/>
  <c r="E307" i="34" s="1"/>
  <c r="G307" i="34"/>
  <c r="H308" i="34"/>
  <c r="C308" i="34"/>
  <c r="G319" i="32"/>
  <c r="F319" i="32"/>
  <c r="D319" i="32" s="1"/>
  <c r="E319" i="32" s="1"/>
  <c r="H320" i="32"/>
  <c r="C320" i="32"/>
  <c r="F320" i="32" l="1"/>
  <c r="D320" i="32" s="1"/>
  <c r="E320" i="32" s="1"/>
  <c r="G320" i="32"/>
  <c r="H321" i="32"/>
  <c r="C321" i="32"/>
  <c r="H309" i="34"/>
  <c r="C309" i="34"/>
  <c r="G308" i="34"/>
  <c r="F308" i="34"/>
  <c r="D308" i="34" s="1"/>
  <c r="E308" i="34" s="1"/>
  <c r="G321" i="32" l="1"/>
  <c r="F321" i="32"/>
  <c r="D321" i="32" s="1"/>
  <c r="E321" i="32" s="1"/>
  <c r="H322" i="32"/>
  <c r="C322" i="32"/>
  <c r="F309" i="34"/>
  <c r="D309" i="34" s="1"/>
  <c r="E309" i="34" s="1"/>
  <c r="G309" i="34"/>
  <c r="H310" i="34"/>
  <c r="C310" i="34"/>
  <c r="G322" i="32" l="1"/>
  <c r="F322" i="32"/>
  <c r="D322" i="32" s="1"/>
  <c r="E322" i="32" s="1"/>
  <c r="H323" i="32"/>
  <c r="C323" i="32"/>
  <c r="F310" i="34"/>
  <c r="D310" i="34" s="1"/>
  <c r="E310" i="34" s="1"/>
  <c r="G310" i="34"/>
  <c r="H311" i="34"/>
  <c r="C311" i="34"/>
  <c r="F311" i="34" l="1"/>
  <c r="D311" i="34" s="1"/>
  <c r="E311" i="34" s="1"/>
  <c r="G311" i="34"/>
  <c r="G323" i="32"/>
  <c r="F323" i="32"/>
  <c r="D323" i="32" s="1"/>
  <c r="E323" i="32" s="1"/>
  <c r="H312" i="34"/>
  <c r="C312" i="34"/>
  <c r="C324" i="32"/>
  <c r="H324" i="32"/>
  <c r="C325" i="32" l="1"/>
  <c r="H325" i="32"/>
  <c r="G324" i="32"/>
  <c r="F324" i="32"/>
  <c r="D324" i="32" s="1"/>
  <c r="E324" i="32" s="1"/>
  <c r="G312" i="34"/>
  <c r="F312" i="34"/>
  <c r="D312" i="34" s="1"/>
  <c r="E312" i="34" s="1"/>
  <c r="H313" i="34"/>
  <c r="C313" i="34"/>
  <c r="H314" i="34" l="1"/>
  <c r="C314" i="34"/>
  <c r="F313" i="34"/>
  <c r="D313" i="34" s="1"/>
  <c r="E313" i="34" s="1"/>
  <c r="G313" i="34"/>
  <c r="C326" i="32"/>
  <c r="H326" i="32"/>
  <c r="G325" i="32"/>
  <c r="F325" i="32"/>
  <c r="D325" i="32" s="1"/>
  <c r="E325" i="32" s="1"/>
  <c r="G314" i="34" l="1"/>
  <c r="F314" i="34"/>
  <c r="D314" i="34" s="1"/>
  <c r="E314" i="34" s="1"/>
  <c r="H327" i="32"/>
  <c r="C327" i="32"/>
  <c r="G326" i="32"/>
  <c r="F326" i="32"/>
  <c r="D326" i="32" s="1"/>
  <c r="E326" i="32" s="1"/>
  <c r="H315" i="34"/>
  <c r="C315" i="34"/>
  <c r="G327" i="32" l="1"/>
  <c r="F327" i="32"/>
  <c r="D327" i="32" s="1"/>
  <c r="E327" i="32" s="1"/>
  <c r="C328" i="32"/>
  <c r="H328" i="32"/>
  <c r="G315" i="34"/>
  <c r="F315" i="34"/>
  <c r="D315" i="34" s="1"/>
  <c r="E315" i="34" s="1"/>
  <c r="H316" i="34"/>
  <c r="C316" i="34"/>
  <c r="C329" i="32" l="1"/>
  <c r="H329" i="32"/>
  <c r="F316" i="34"/>
  <c r="D316" i="34" s="1"/>
  <c r="E316" i="34" s="1"/>
  <c r="G316" i="34"/>
  <c r="H317" i="34"/>
  <c r="C317" i="34"/>
  <c r="G328" i="32"/>
  <c r="F328" i="32"/>
  <c r="D328" i="32" s="1"/>
  <c r="E328" i="32" s="1"/>
  <c r="G317" i="34" l="1"/>
  <c r="F317" i="34"/>
  <c r="D317" i="34" s="1"/>
  <c r="E317" i="34" s="1"/>
  <c r="H330" i="32"/>
  <c r="C330" i="32"/>
  <c r="H318" i="34"/>
  <c r="C318" i="34"/>
  <c r="F329" i="32"/>
  <c r="D329" i="32" s="1"/>
  <c r="E329" i="32" s="1"/>
  <c r="G329" i="32"/>
  <c r="G330" i="32" l="1"/>
  <c r="F330" i="32"/>
  <c r="D330" i="32" s="1"/>
  <c r="E330" i="32" s="1"/>
  <c r="H331" i="32"/>
  <c r="C331" i="32"/>
  <c r="F318" i="34"/>
  <c r="D318" i="34" s="1"/>
  <c r="E318" i="34" s="1"/>
  <c r="G318" i="34"/>
  <c r="H319" i="34"/>
  <c r="C319" i="34"/>
  <c r="G331" i="32" l="1"/>
  <c r="F331" i="32"/>
  <c r="D331" i="32" s="1"/>
  <c r="E331" i="32" s="1"/>
  <c r="H320" i="34"/>
  <c r="C320" i="34"/>
  <c r="H332" i="32"/>
  <c r="C332" i="32"/>
  <c r="G319" i="34"/>
  <c r="F319" i="34"/>
  <c r="D319" i="34" s="1"/>
  <c r="E319" i="34" s="1"/>
  <c r="G320" i="34" l="1"/>
  <c r="F320" i="34"/>
  <c r="D320" i="34" s="1"/>
  <c r="E320" i="34" s="1"/>
  <c r="H321" i="34"/>
  <c r="C321" i="34"/>
  <c r="G332" i="32"/>
  <c r="F332" i="32"/>
  <c r="D332" i="32" s="1"/>
  <c r="E332" i="32" s="1"/>
  <c r="H333" i="32"/>
  <c r="C333" i="32"/>
  <c r="G321" i="34" l="1"/>
  <c r="F321" i="34"/>
  <c r="D321" i="34" s="1"/>
  <c r="E321" i="34" s="1"/>
  <c r="F333" i="32"/>
  <c r="D333" i="32" s="1"/>
  <c r="E333" i="32" s="1"/>
  <c r="G333" i="32"/>
  <c r="C334" i="32"/>
  <c r="H334" i="32"/>
  <c r="H322" i="34"/>
  <c r="C322" i="34"/>
  <c r="F322" i="34" l="1"/>
  <c r="D322" i="34" s="1"/>
  <c r="E322" i="34" s="1"/>
  <c r="G322" i="34"/>
  <c r="H323" i="34"/>
  <c r="C323" i="34"/>
  <c r="H335" i="32"/>
  <c r="C335" i="32"/>
  <c r="F334" i="32"/>
  <c r="D334" i="32" s="1"/>
  <c r="E334" i="32" s="1"/>
  <c r="G334" i="32"/>
  <c r="G323" i="34" l="1"/>
  <c r="F323" i="34"/>
  <c r="D323" i="34" s="1"/>
  <c r="E323" i="34" s="1"/>
  <c r="H324" i="34"/>
  <c r="C324" i="34"/>
  <c r="F335" i="32"/>
  <c r="D335" i="32" s="1"/>
  <c r="E335" i="32" s="1"/>
  <c r="G335" i="32"/>
  <c r="C336" i="32"/>
  <c r="H336" i="32"/>
  <c r="G336" i="32" l="1"/>
  <c r="F336" i="32"/>
  <c r="D336" i="32" s="1"/>
  <c r="E336" i="32" s="1"/>
  <c r="H325" i="34"/>
  <c r="C325" i="34"/>
  <c r="H337" i="32"/>
  <c r="C337" i="32"/>
  <c r="G324" i="34"/>
  <c r="F324" i="34"/>
  <c r="D324" i="34" s="1"/>
  <c r="E324" i="34" s="1"/>
  <c r="G325" i="34" l="1"/>
  <c r="F325" i="34"/>
  <c r="D325" i="34" s="1"/>
  <c r="E325" i="34" s="1"/>
  <c r="H326" i="34"/>
  <c r="C326" i="34"/>
  <c r="G337" i="32"/>
  <c r="F337" i="32"/>
  <c r="D337" i="32" s="1"/>
  <c r="E337" i="32" s="1"/>
  <c r="C338" i="32"/>
  <c r="H338" i="32"/>
  <c r="H339" i="32" l="1"/>
  <c r="C339" i="32"/>
  <c r="F326" i="34"/>
  <c r="D326" i="34" s="1"/>
  <c r="E326" i="34" s="1"/>
  <c r="G326" i="34"/>
  <c r="H327" i="34"/>
  <c r="C327" i="34"/>
  <c r="G338" i="32"/>
  <c r="F338" i="32"/>
  <c r="D338" i="32" s="1"/>
  <c r="E338" i="32" s="1"/>
  <c r="G339" i="32" l="1"/>
  <c r="F339" i="32"/>
  <c r="D339" i="32" s="1"/>
  <c r="E339" i="32" s="1"/>
  <c r="F327" i="34"/>
  <c r="D327" i="34" s="1"/>
  <c r="E327" i="34" s="1"/>
  <c r="G327" i="34"/>
  <c r="H328" i="34"/>
  <c r="C328" i="34"/>
  <c r="C340" i="32"/>
  <c r="H340" i="32"/>
  <c r="F340" i="32" l="1"/>
  <c r="D340" i="32" s="1"/>
  <c r="E340" i="32" s="1"/>
  <c r="G340" i="32"/>
  <c r="C341" i="32"/>
  <c r="H341" i="32"/>
  <c r="F328" i="34"/>
  <c r="D328" i="34" s="1"/>
  <c r="E328" i="34" s="1"/>
  <c r="G328" i="34"/>
  <c r="H329" i="34"/>
  <c r="C329" i="34"/>
  <c r="G329" i="34" l="1"/>
  <c r="F329" i="34"/>
  <c r="D329" i="34" s="1"/>
  <c r="E329" i="34" s="1"/>
  <c r="H330" i="34"/>
  <c r="C330" i="34"/>
  <c r="F341" i="32"/>
  <c r="D341" i="32" s="1"/>
  <c r="E341" i="32" s="1"/>
  <c r="G341" i="32"/>
  <c r="H342" i="32"/>
  <c r="C342" i="32"/>
  <c r="G330" i="34" l="1"/>
  <c r="F330" i="34"/>
  <c r="D330" i="34" s="1"/>
  <c r="E330" i="34" s="1"/>
  <c r="H331" i="34"/>
  <c r="C331" i="34"/>
  <c r="F342" i="32"/>
  <c r="D342" i="32" s="1"/>
  <c r="E342" i="32" s="1"/>
  <c r="G342" i="32"/>
  <c r="H343" i="32"/>
  <c r="C343" i="32"/>
  <c r="F331" i="34" l="1"/>
  <c r="D331" i="34" s="1"/>
  <c r="E331" i="34" s="1"/>
  <c r="G331" i="34"/>
  <c r="H332" i="34"/>
  <c r="C332" i="34"/>
  <c r="G343" i="32"/>
  <c r="F343" i="32"/>
  <c r="D343" i="32" s="1"/>
  <c r="E343" i="32" s="1"/>
  <c r="H344" i="32"/>
  <c r="C344" i="32"/>
  <c r="H333" i="34" l="1"/>
  <c r="C333" i="34"/>
  <c r="H345" i="32"/>
  <c r="C345" i="32"/>
  <c r="F344" i="32"/>
  <c r="D344" i="32" s="1"/>
  <c r="E344" i="32" s="1"/>
  <c r="G344" i="32"/>
  <c r="F332" i="34"/>
  <c r="D332" i="34" s="1"/>
  <c r="E332" i="34" s="1"/>
  <c r="G332" i="34"/>
  <c r="H346" i="32" l="1"/>
  <c r="C346" i="32"/>
  <c r="G333" i="34"/>
  <c r="F333" i="34"/>
  <c r="D333" i="34" s="1"/>
  <c r="E333" i="34" s="1"/>
  <c r="F345" i="32"/>
  <c r="D345" i="32" s="1"/>
  <c r="E345" i="32" s="1"/>
  <c r="G345" i="32"/>
  <c r="H334" i="34"/>
  <c r="C334" i="34"/>
  <c r="F334" i="34" l="1"/>
  <c r="D334" i="34" s="1"/>
  <c r="E334" i="34" s="1"/>
  <c r="G334" i="34"/>
  <c r="F346" i="32"/>
  <c r="D346" i="32" s="1"/>
  <c r="E346" i="32" s="1"/>
  <c r="G346" i="32"/>
  <c r="H335" i="34"/>
  <c r="C335" i="34"/>
  <c r="H347" i="32"/>
  <c r="C347" i="32"/>
  <c r="F347" i="32" l="1"/>
  <c r="D347" i="32" s="1"/>
  <c r="E347" i="32" s="1"/>
  <c r="G347" i="32"/>
  <c r="H348" i="32"/>
  <c r="C348" i="32"/>
  <c r="G335" i="34"/>
  <c r="F335" i="34"/>
  <c r="D335" i="34" s="1"/>
  <c r="E335" i="34" s="1"/>
  <c r="H336" i="34"/>
  <c r="C336" i="34"/>
  <c r="G348" i="32" l="1"/>
  <c r="F348" i="32"/>
  <c r="D348" i="32" s="1"/>
  <c r="E348" i="32" s="1"/>
  <c r="H349" i="32"/>
  <c r="C349" i="32"/>
  <c r="G336" i="34"/>
  <c r="F336" i="34"/>
  <c r="D336" i="34" s="1"/>
  <c r="E336" i="34" s="1"/>
  <c r="H337" i="34"/>
  <c r="C337" i="34"/>
  <c r="F337" i="34" l="1"/>
  <c r="D337" i="34" s="1"/>
  <c r="E337" i="34" s="1"/>
  <c r="G337" i="34"/>
  <c r="G349" i="32"/>
  <c r="F349" i="32"/>
  <c r="D349" i="32" s="1"/>
  <c r="E349" i="32" s="1"/>
  <c r="H338" i="34"/>
  <c r="C338" i="34"/>
  <c r="H350" i="32"/>
  <c r="C350" i="32"/>
  <c r="H339" i="34" l="1"/>
  <c r="C339" i="34"/>
  <c r="F350" i="32"/>
  <c r="D350" i="32" s="1"/>
  <c r="E350" i="32" s="1"/>
  <c r="G350" i="32"/>
  <c r="H351" i="32"/>
  <c r="C351" i="32"/>
  <c r="G338" i="34"/>
  <c r="F338" i="34"/>
  <c r="D338" i="34" s="1"/>
  <c r="E338" i="34" s="1"/>
  <c r="G339" i="34" l="1"/>
  <c r="F339" i="34"/>
  <c r="D339" i="34" s="1"/>
  <c r="E339" i="34" s="1"/>
  <c r="G351" i="32"/>
  <c r="F351" i="32"/>
  <c r="D351" i="32" s="1"/>
  <c r="E351" i="32" s="1"/>
  <c r="H352" i="32"/>
  <c r="C352" i="32"/>
  <c r="H340" i="34"/>
  <c r="C340" i="34"/>
  <c r="G352" i="32" l="1"/>
  <c r="F352" i="32"/>
  <c r="D352" i="32" s="1"/>
  <c r="E352" i="32" s="1"/>
  <c r="F340" i="34"/>
  <c r="D340" i="34" s="1"/>
  <c r="E340" i="34" s="1"/>
  <c r="G340" i="34"/>
  <c r="H341" i="34"/>
  <c r="C341" i="34"/>
  <c r="H353" i="32"/>
  <c r="C353" i="32"/>
  <c r="F353" i="32" l="1"/>
  <c r="D353" i="32" s="1"/>
  <c r="E353" i="32" s="1"/>
  <c r="G353" i="32"/>
  <c r="H354" i="32"/>
  <c r="C354" i="32"/>
  <c r="G341" i="34"/>
  <c r="F341" i="34"/>
  <c r="D341" i="34" s="1"/>
  <c r="E341" i="34" s="1"/>
  <c r="H342" i="34"/>
  <c r="C342" i="34"/>
  <c r="F342" i="34" l="1"/>
  <c r="D342" i="34" s="1"/>
  <c r="E342" i="34" s="1"/>
  <c r="G342" i="34"/>
  <c r="G354" i="32"/>
  <c r="F354" i="32"/>
  <c r="D354" i="32" s="1"/>
  <c r="E354" i="32" s="1"/>
  <c r="C355" i="32"/>
  <c r="H355" i="32"/>
  <c r="H343" i="34"/>
  <c r="C343" i="34"/>
  <c r="G343" i="34" l="1"/>
  <c r="F343" i="34"/>
  <c r="D343" i="34" s="1"/>
  <c r="E343" i="34" s="1"/>
  <c r="H344" i="34"/>
  <c r="C344" i="34"/>
  <c r="C356" i="32"/>
  <c r="H356" i="32"/>
  <c r="F355" i="32"/>
  <c r="D355" i="32" s="1"/>
  <c r="E355" i="32" s="1"/>
  <c r="G355" i="32"/>
  <c r="G344" i="34" l="1"/>
  <c r="F344" i="34"/>
  <c r="D344" i="34" s="1"/>
  <c r="E344" i="34" s="1"/>
  <c r="H345" i="34"/>
  <c r="C345" i="34"/>
  <c r="H357" i="32"/>
  <c r="C357" i="32"/>
  <c r="G356" i="32"/>
  <c r="F356" i="32"/>
  <c r="D356" i="32" s="1"/>
  <c r="E356" i="32" s="1"/>
  <c r="G345" i="34" l="1"/>
  <c r="F345" i="34"/>
  <c r="D345" i="34" s="1"/>
  <c r="E345" i="34" s="1"/>
  <c r="H346" i="34"/>
  <c r="C346" i="34"/>
  <c r="G357" i="32"/>
  <c r="F357" i="32"/>
  <c r="D357" i="32" s="1"/>
  <c r="E357" i="32" s="1"/>
  <c r="C358" i="32"/>
  <c r="H358" i="32"/>
  <c r="F346" i="34" l="1"/>
  <c r="D346" i="34" s="1"/>
  <c r="E346" i="34" s="1"/>
  <c r="G346" i="34"/>
  <c r="G358" i="32"/>
  <c r="F358" i="32"/>
  <c r="D358" i="32" s="1"/>
  <c r="E358" i="32" s="1"/>
  <c r="H347" i="34"/>
  <c r="C347" i="34"/>
  <c r="H359" i="32"/>
  <c r="C359" i="32"/>
  <c r="G359" i="32" l="1"/>
  <c r="F359" i="32"/>
  <c r="D359" i="32" s="1"/>
  <c r="E359" i="32" s="1"/>
  <c r="H360" i="32"/>
  <c r="C360" i="32"/>
  <c r="G347" i="34"/>
  <c r="F347" i="34"/>
  <c r="D347" i="34" s="1"/>
  <c r="E347" i="34" s="1"/>
  <c r="H348" i="34"/>
  <c r="C348" i="34"/>
  <c r="F348" i="34" l="1"/>
  <c r="D348" i="34" s="1"/>
  <c r="E348" i="34" s="1"/>
  <c r="G348" i="34"/>
  <c r="H349" i="34"/>
  <c r="C349" i="34"/>
  <c r="H361" i="32"/>
  <c r="C361" i="32"/>
  <c r="G360" i="32"/>
  <c r="F360" i="32"/>
  <c r="D360" i="32" s="1"/>
  <c r="E360" i="32" s="1"/>
  <c r="G349" i="34" l="1"/>
  <c r="F349" i="34"/>
  <c r="D349" i="34" s="1"/>
  <c r="E349" i="34" s="1"/>
  <c r="H350" i="34"/>
  <c r="C350" i="34"/>
  <c r="F361" i="32"/>
  <c r="D361" i="32" s="1"/>
  <c r="E361" i="32" s="1"/>
  <c r="G361" i="32"/>
  <c r="H362" i="32"/>
  <c r="C362" i="32"/>
  <c r="F350" i="34" l="1"/>
  <c r="D350" i="34" s="1"/>
  <c r="E350" i="34" s="1"/>
  <c r="G350" i="34"/>
  <c r="H351" i="34"/>
  <c r="C351" i="34"/>
  <c r="G362" i="32"/>
  <c r="F362" i="32"/>
  <c r="D362" i="32" s="1"/>
  <c r="H6" i="32" s="1"/>
  <c r="C363" i="32"/>
  <c r="H363" i="32"/>
  <c r="G351" i="34" l="1"/>
  <c r="F351" i="34"/>
  <c r="D351" i="34" s="1"/>
  <c r="E351" i="34" s="1"/>
  <c r="F363" i="32"/>
  <c r="D363" i="32" s="1"/>
  <c r="E363" i="32" s="1"/>
  <c r="G363" i="32"/>
  <c r="E362" i="32"/>
  <c r="H352" i="34"/>
  <c r="C352" i="34"/>
  <c r="H364" i="32"/>
  <c r="C364" i="32"/>
  <c r="G352" i="34" l="1"/>
  <c r="F352" i="34"/>
  <c r="D352" i="34" s="1"/>
  <c r="E352" i="34" s="1"/>
  <c r="H365" i="32"/>
  <c r="C365" i="32"/>
  <c r="H353" i="34"/>
  <c r="C353" i="34"/>
  <c r="G364" i="32"/>
  <c r="F364" i="32"/>
  <c r="D364" i="32" s="1"/>
  <c r="E364" i="32" s="1"/>
  <c r="H366" i="32" l="1"/>
  <c r="C366" i="32"/>
  <c r="F365" i="32"/>
  <c r="D365" i="32" s="1"/>
  <c r="E365" i="32" s="1"/>
  <c r="G365" i="32"/>
  <c r="F353" i="34"/>
  <c r="D353" i="34" s="1"/>
  <c r="E353" i="34" s="1"/>
  <c r="G353" i="34"/>
  <c r="H354" i="34"/>
  <c r="C354" i="34"/>
  <c r="G354" i="34" l="1"/>
  <c r="F354" i="34"/>
  <c r="D354" i="34" s="1"/>
  <c r="E354" i="34" s="1"/>
  <c r="H355" i="34"/>
  <c r="C355" i="34"/>
  <c r="G366" i="32"/>
  <c r="F366" i="32"/>
  <c r="D366" i="32" s="1"/>
  <c r="E366" i="32" s="1"/>
  <c r="H367" i="32"/>
  <c r="C367" i="32"/>
  <c r="G367" i="32" l="1"/>
  <c r="F367" i="32"/>
  <c r="D367" i="32" s="1"/>
  <c r="E367" i="32" s="1"/>
  <c r="G355" i="34"/>
  <c r="F355" i="34"/>
  <c r="D355" i="34" s="1"/>
  <c r="E355" i="34" s="1"/>
  <c r="H368" i="32"/>
  <c r="C368" i="32"/>
  <c r="H356" i="34"/>
  <c r="C356" i="34"/>
  <c r="F356" i="34" l="1"/>
  <c r="D356" i="34" s="1"/>
  <c r="E356" i="34" s="1"/>
  <c r="G356" i="34"/>
  <c r="H357" i="34"/>
  <c r="C357" i="34"/>
  <c r="F368" i="32"/>
  <c r="D368" i="32" s="1"/>
  <c r="E368" i="32" s="1"/>
  <c r="G368" i="32"/>
  <c r="H369" i="32"/>
  <c r="C369" i="32"/>
  <c r="F369" i="32" l="1"/>
  <c r="D369" i="32" s="1"/>
  <c r="E369" i="32" s="1"/>
  <c r="G369" i="32"/>
  <c r="G357" i="34"/>
  <c r="F357" i="34"/>
  <c r="D357" i="34" s="1"/>
  <c r="E357" i="34" s="1"/>
  <c r="C370" i="32"/>
  <c r="H370" i="32"/>
  <c r="H358" i="34"/>
  <c r="C358" i="34"/>
  <c r="G358" i="34" l="1"/>
  <c r="F358" i="34"/>
  <c r="D358" i="34" s="1"/>
  <c r="E358" i="34" s="1"/>
  <c r="H359" i="34"/>
  <c r="C359" i="34"/>
  <c r="H371" i="32"/>
  <c r="C371" i="32"/>
  <c r="F370" i="32"/>
  <c r="D370" i="32" s="1"/>
  <c r="E370" i="32" s="1"/>
  <c r="G370" i="32"/>
  <c r="F359" i="34" l="1"/>
  <c r="D359" i="34" s="1"/>
  <c r="E359" i="34" s="1"/>
  <c r="G359" i="34"/>
  <c r="H360" i="34"/>
  <c r="C360" i="34"/>
  <c r="G371" i="32"/>
  <c r="H8" i="32" s="1"/>
  <c r="F371" i="32"/>
  <c r="D371" i="32" s="1"/>
  <c r="E371" i="32" s="1"/>
  <c r="G360" i="34" l="1"/>
  <c r="F360" i="34"/>
  <c r="D360" i="34" s="1"/>
  <c r="E360" i="34" s="1"/>
  <c r="H361" i="34"/>
  <c r="C361" i="34"/>
  <c r="H5" i="32"/>
  <c r="H7" i="32"/>
  <c r="G361" i="34" l="1"/>
  <c r="F361" i="34"/>
  <c r="D361" i="34" s="1"/>
  <c r="E361" i="34" s="1"/>
  <c r="H362" i="34"/>
  <c r="C362" i="34"/>
  <c r="G362" i="34" l="1"/>
  <c r="F362" i="34"/>
  <c r="D362" i="34" s="1"/>
  <c r="H363" i="34"/>
  <c r="C363" i="34"/>
  <c r="E362" i="34" l="1"/>
  <c r="H6" i="34"/>
  <c r="G363" i="34"/>
  <c r="F363" i="34"/>
  <c r="D363" i="34" s="1"/>
  <c r="E363" i="34" s="1"/>
  <c r="H364" i="34"/>
  <c r="C364" i="34"/>
  <c r="G364" i="34" l="1"/>
  <c r="F364" i="34"/>
  <c r="D364" i="34" s="1"/>
  <c r="E364" i="34" s="1"/>
  <c r="H365" i="34"/>
  <c r="C365" i="34"/>
  <c r="G365" i="34" l="1"/>
  <c r="F365" i="34"/>
  <c r="D365" i="34" s="1"/>
  <c r="E365" i="34" s="1"/>
  <c r="H366" i="34"/>
  <c r="C366" i="34"/>
  <c r="H367" i="34" l="1"/>
  <c r="C367" i="34"/>
  <c r="F366" i="34"/>
  <c r="D366" i="34" s="1"/>
  <c r="E366" i="34" s="1"/>
  <c r="G366" i="34"/>
  <c r="F367" i="34" l="1"/>
  <c r="D367" i="34" s="1"/>
  <c r="E367" i="34" s="1"/>
  <c r="G367" i="34"/>
  <c r="H368" i="34"/>
  <c r="C368" i="34"/>
  <c r="F368" i="34" l="1"/>
  <c r="D368" i="34" s="1"/>
  <c r="E368" i="34" s="1"/>
  <c r="G368" i="34"/>
  <c r="H369" i="34"/>
  <c r="C369" i="34"/>
  <c r="G369" i="34" l="1"/>
  <c r="F369" i="34"/>
  <c r="D369" i="34" s="1"/>
  <c r="E369" i="34" s="1"/>
  <c r="H370" i="34"/>
  <c r="C370" i="34"/>
  <c r="H371" i="34" l="1"/>
  <c r="C371" i="34"/>
  <c r="G370" i="34"/>
  <c r="F370" i="34"/>
  <c r="D370" i="34" s="1"/>
  <c r="E370" i="34" s="1"/>
  <c r="G371" i="34" l="1"/>
  <c r="H8" i="34" s="1"/>
  <c r="F371" i="34"/>
  <c r="D371" i="34" s="1"/>
  <c r="E371" i="34" s="1"/>
  <c r="H5" i="34" l="1"/>
  <c r="H7"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Ralph Hollenstein</author>
  </authors>
  <commentList>
    <comment ref="B3" authorId="0" shapeId="0" xr:uid="{00000000-0006-0000-0000-000001000000}">
      <text>
        <r>
          <rPr>
            <b/>
            <sz val="9"/>
            <color indexed="81"/>
            <rFont val="Tahoma"/>
            <family val="2"/>
          </rPr>
          <t>Ralph Hollenstein:</t>
        </r>
        <r>
          <rPr>
            <sz val="9"/>
            <color indexed="81"/>
            <rFont val="Tahoma"/>
            <family val="2"/>
          </rPr>
          <t xml:space="preserve">
Motivation most important.
Distressed + Financial problems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Riana Hugo</author>
    <author>Heron</author>
    <author>Ralph Hollenstein</author>
  </authors>
  <commentList>
    <comment ref="M5" authorId="0" shapeId="0" xr:uid="{00000000-0006-0000-0E00-000001000000}">
      <text>
        <r>
          <rPr>
            <sz val="9"/>
            <color indexed="81"/>
            <rFont val="Tahoma"/>
            <family val="2"/>
          </rPr>
          <t>Indicates how much cash will have to be invested in the deal from own funds</t>
        </r>
      </text>
    </comment>
    <comment ref="M6" authorId="1" shapeId="0" xr:uid="{00000000-0006-0000-0E00-000002000000}">
      <text>
        <r>
          <rPr>
            <sz val="9"/>
            <color indexed="81"/>
            <rFont val="Tahoma"/>
            <family val="2"/>
          </rPr>
          <t xml:space="preserve">Indicates how much the property is worth more than the purchase price on the date of purchase
</t>
        </r>
      </text>
    </comment>
    <comment ref="M7" authorId="0" shapeId="0" xr:uid="{00000000-0006-0000-0E00-000003000000}">
      <text>
        <r>
          <rPr>
            <sz val="9"/>
            <color indexed="81"/>
            <rFont val="Tahoma"/>
            <family val="2"/>
          </rPr>
          <t>Investors have a rule of thumb 
Its considered an excellent investment opportunity if you can find a property @ 15% below market value for a mortgage sale and 10% below market value if you can get it with an instalment sale agreement</t>
        </r>
      </text>
    </comment>
    <comment ref="M8" authorId="0" shapeId="0" xr:uid="{00000000-0006-0000-0E00-000004000000}">
      <text>
        <r>
          <rPr>
            <sz val="9"/>
            <color indexed="81"/>
            <rFont val="Tahoma"/>
            <family val="2"/>
          </rPr>
          <t xml:space="preserve">Less than 1 % - Not good investment
Between 1% and 1,25% Average Investment Opportunity
Above 1.25% Good Investment Opportunity
Aim for 2%
</t>
        </r>
      </text>
    </comment>
    <comment ref="M9" authorId="0" shapeId="0" xr:uid="{00000000-0006-0000-0E00-000005000000}">
      <text>
        <r>
          <rPr>
            <sz val="9"/>
            <color indexed="81"/>
            <rFont val="Tahoma"/>
            <family val="2"/>
          </rPr>
          <t xml:space="preserve">This is the "in-the-traffic" formula to see if a property have potential
Rent/Price bigger than 16% is definitely worth investigating
If not you don't need to waist your time investigating unless there is a easy way to increase the rent for example renting portions of it out to multiple tenants or adding value by making changes or by buying it at way below asking price
</t>
        </r>
      </text>
    </comment>
    <comment ref="M10" authorId="0" shapeId="0" xr:uid="{00000000-0006-0000-0E00-000006000000}">
      <text>
        <r>
          <rPr>
            <sz val="9"/>
            <color indexed="81"/>
            <rFont val="Tahoma"/>
            <family val="2"/>
          </rPr>
          <t>Net Yield  indicates the cash flow in YEAR ONE as a percentage of the cost of the property .
It takes the actual net cashflow which is the amount of the rent income minus all the expenses and shows that as a percentage of the total cost of the property 
PS: If this percentage is negative it means the property will have a negative cashflow for the first few years which can still be a long term wealth investment if the investor has the capacity to pay in the shortfall the first few years. This can only work in a high growth area or 13SEX investments
If this is positive it means the property will return cash every month from the first year. which is a great investment !
Your aim should always be to try and get the net yield to be a positive percentage unless it is in a fast growing area which may justify why the investor will want to pay in a shortfall on the rent for a year or so.</t>
        </r>
      </text>
    </comment>
    <comment ref="M11" authorId="0" shapeId="0" xr:uid="{00000000-0006-0000-0E00-000007000000}">
      <text>
        <r>
          <rPr>
            <sz val="9"/>
            <color indexed="81"/>
            <rFont val="Tahoma"/>
            <family val="2"/>
          </rPr>
          <t xml:space="preserve">
Monthly Operating Expenses (MOE) ratio should be under 40%
You don’t want more than 40% of your income to ever go to your Monthly Operating Expenses. This means you might have good positive cash flow at the end of your month.
</t>
        </r>
      </text>
    </comment>
    <comment ref="M12" authorId="0" shapeId="0" xr:uid="{00000000-0006-0000-0E00-000008000000}">
      <text>
        <r>
          <rPr>
            <sz val="9"/>
            <color indexed="81"/>
            <rFont val="Tahoma"/>
            <family val="2"/>
          </rPr>
          <t xml:space="preserve">
Capitalization rate
Real estate investors use the capitalization rate (or cap rate, for short) to quickly compare opportunities
This % indicates the return they would get on cash if they were to pay for this rental property fully in cash.
Cap rate is defined as the ratio between a property’s net operating income (NOI) and its purchase price.
NOI = Rental Income minus the Operating Expenses. The formula for calculating the cap rate is:
Cap Rate = NOI/Purchase Price × 100%
The cap rate calculation is a fairly simple one. Assume you bought a rental property and paid R800,000 in cash, R20,000 Transfer costs, R30,000 for renovations which makes your total cash investment in the rental property R850,000. 
Let’s say your tenants pay R10,000 for rent every month, and the operating costs is 20% or R2000/m which means you’ve gained R8000*12 =R96,000 for the year. 
To calculate the rental property’s CAP RATE, divide the Net Operating Income (R96,000) by the total investment you initially made (R850,000).
Cap Rate = (R96,000/R850,000) x 100% = 11,29% ROI
A Lower CAP rate makes the property more valuable
A Higher CAP rate makes the property less valuable</t>
        </r>
        <r>
          <rPr>
            <b/>
            <sz val="9"/>
            <color indexed="81"/>
            <rFont val="Tahoma"/>
            <family val="2"/>
          </rPr>
          <t xml:space="preserve">
 </t>
        </r>
      </text>
    </comment>
    <comment ref="M13" authorId="0" shapeId="0" xr:uid="{00000000-0006-0000-0E00-000009000000}">
      <text>
        <r>
          <rPr>
            <sz val="9"/>
            <color indexed="81"/>
            <rFont val="Tahoma"/>
            <family val="2"/>
          </rPr>
          <t>IT NEVER RAINS BUT IT POURS !
Even if nothing breaks for a couple of months you still need to save this amount in a maintenance provision account for when needed.</t>
        </r>
      </text>
    </comment>
    <comment ref="M14" authorId="2" shapeId="0" xr:uid="{00000000-0006-0000-0E00-00000A000000}">
      <text>
        <r>
          <rPr>
            <b/>
            <sz val="9"/>
            <color indexed="81"/>
            <rFont val="Tahoma"/>
            <family val="2"/>
          </rPr>
          <t>Ralph Hollenstein:</t>
        </r>
        <r>
          <rPr>
            <sz val="9"/>
            <color indexed="81"/>
            <rFont val="Tahoma"/>
            <family val="2"/>
          </rPr>
          <t xml:space="preserve">
After repair value (ARV)
Purchase price + Reno cost &lt; ARV
If value is less than 0 then OK, else you over capitalised</t>
        </r>
      </text>
    </comment>
    <comment ref="R18" authorId="2" shapeId="0" xr:uid="{00000000-0006-0000-0E00-00000B000000}">
      <text>
        <r>
          <rPr>
            <sz val="9"/>
            <color indexed="81"/>
            <rFont val="Tahoma"/>
            <charset val="1"/>
          </rPr>
          <t xml:space="preserve">
Cash on Cash</t>
        </r>
      </text>
    </comment>
    <comment ref="R32" authorId="1" shapeId="0" xr:uid="{00000000-0006-0000-0E00-00000C000000}">
      <text>
        <r>
          <rPr>
            <sz val="9"/>
            <color indexed="81"/>
            <rFont val="Tahoma"/>
            <family val="2"/>
          </rPr>
          <t xml:space="preserve">Internal Rate of Return if you sell after  </t>
        </r>
        <r>
          <rPr>
            <b/>
            <sz val="9"/>
            <color indexed="81"/>
            <rFont val="Tahoma"/>
            <family val="2"/>
          </rPr>
          <t xml:space="preserve">3 YEARS.
</t>
        </r>
        <r>
          <rPr>
            <sz val="9"/>
            <color indexed="81"/>
            <rFont val="Tahoma"/>
            <family val="2"/>
          </rPr>
          <t xml:space="preserve">If RED it means your investment would have done better in the bank if you can get prime lending rates in the bank.
If GREEN it means your money can do better in this project than in the bank
</t>
        </r>
      </text>
    </comment>
    <comment ref="R33" authorId="1" shapeId="0" xr:uid="{00000000-0006-0000-0E00-00000D000000}">
      <text>
        <r>
          <rPr>
            <sz val="9"/>
            <color indexed="81"/>
            <rFont val="Tahoma"/>
            <family val="2"/>
          </rPr>
          <t>Internal Rate of Return if you sell after  5 YEARS.
If RED it means your investment would have done better in the bank if you can get prime lending rates in the bank.
If GREEN it means your money can do better in this project than in the bank</t>
        </r>
      </text>
    </comment>
    <comment ref="R34" authorId="1" shapeId="0" xr:uid="{00000000-0006-0000-0E00-00000E000000}">
      <text>
        <r>
          <rPr>
            <sz val="9"/>
            <color indexed="81"/>
            <rFont val="Tahoma"/>
            <family val="2"/>
          </rPr>
          <t>Internal Rate of Return if you sell after  10  YEARS.
If RED it means your investment would have done better in the bank if you can get prime lending rates in the bank.
If GREEN it means your money can do better in this project than in the bank</t>
        </r>
      </text>
    </comment>
    <comment ref="R35" authorId="1" shapeId="0" xr:uid="{00000000-0006-0000-0E00-00000F000000}">
      <text>
        <r>
          <rPr>
            <sz val="9"/>
            <color indexed="81"/>
            <rFont val="Tahoma"/>
            <family val="2"/>
          </rPr>
          <t>Internal Rate of Return if you sell after  20  YEARS.
If RED it means your investment would have done better in the bank if you can get prime lending rates in the bank.
If GREEN it means your money can do better in this project than in the bank</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Ralph Hollenstein</author>
  </authors>
  <commentList>
    <comment ref="M12" authorId="0" shapeId="0" xr:uid="{00000000-0006-0000-0F00-000001000000}">
      <text>
        <r>
          <rPr>
            <b/>
            <sz val="9"/>
            <color indexed="81"/>
            <rFont val="Tahoma"/>
            <family val="2"/>
          </rPr>
          <t>Ralph Hollenstein:</t>
        </r>
        <r>
          <rPr>
            <sz val="9"/>
            <color indexed="81"/>
            <rFont val="Tahoma"/>
            <family val="2"/>
          </rPr>
          <t xml:space="preserve">
Installment Sale
Fully paid up</t>
        </r>
      </text>
    </comment>
    <comment ref="M13" authorId="0" shapeId="0" xr:uid="{00000000-0006-0000-0F00-000002000000}">
      <text>
        <r>
          <rPr>
            <b/>
            <sz val="9"/>
            <color indexed="81"/>
            <rFont val="Tahoma"/>
            <family val="2"/>
          </rPr>
          <t>Ralph Hollenstein:</t>
        </r>
        <r>
          <rPr>
            <sz val="9"/>
            <color indexed="81"/>
            <rFont val="Tahoma"/>
            <family val="2"/>
          </rPr>
          <t xml:space="preserve">
Consist of:
Electrical
Enectric Fence
Gas
Beetle-Free (Coastal)
Plumbing (Cape Town)
Water Installation (Not common)
</t>
        </r>
      </text>
    </comment>
    <comment ref="M14" authorId="0" shapeId="0" xr:uid="{00000000-0006-0000-0F00-000003000000}">
      <text>
        <r>
          <rPr>
            <b/>
            <sz val="9"/>
            <color indexed="81"/>
            <rFont val="Tahoma"/>
            <family val="2"/>
          </rPr>
          <t>Ralph Hollenstein:</t>
        </r>
        <r>
          <rPr>
            <sz val="9"/>
            <color indexed="81"/>
            <rFont val="Tahoma"/>
            <family val="2"/>
          </rPr>
          <t xml:space="preserve">
If you failed to notify the bank within 90days to cancel the bond
1% of oustanding balance</t>
        </r>
      </text>
    </comment>
    <comment ref="M19" authorId="0" shapeId="0" xr:uid="{00000000-0006-0000-0F00-000004000000}">
      <text>
        <r>
          <rPr>
            <b/>
            <sz val="9"/>
            <color indexed="81"/>
            <rFont val="Tahoma"/>
            <family val="2"/>
          </rPr>
          <t>Ralph Hollenstein:</t>
        </r>
        <r>
          <rPr>
            <sz val="9"/>
            <color indexed="81"/>
            <rFont val="Tahoma"/>
            <family val="2"/>
          </rPr>
          <t xml:space="preserve">
Angel Investor's money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Ralph Hollenstein</author>
  </authors>
  <commentList>
    <comment ref="A18" authorId="0" shapeId="0" xr:uid="{00000000-0006-0000-1000-000001000000}">
      <text>
        <r>
          <rPr>
            <sz val="9"/>
            <color indexed="81"/>
            <rFont val="Tahoma"/>
            <family val="2"/>
          </rPr>
          <t>Not Common but can be requested</t>
        </r>
      </text>
    </comment>
    <comment ref="A19" authorId="0" shapeId="0" xr:uid="{00000000-0006-0000-1000-000002000000}">
      <text>
        <r>
          <rPr>
            <sz val="9"/>
            <color indexed="81"/>
            <rFont val="Tahoma"/>
            <family val="2"/>
          </rPr>
          <t>Cape Town</t>
        </r>
      </text>
    </comment>
    <comment ref="A21" authorId="0" shapeId="0" xr:uid="{00000000-0006-0000-1000-000003000000}">
      <text>
        <r>
          <rPr>
            <sz val="9"/>
            <color indexed="81"/>
            <rFont val="Tahoma"/>
            <family val="2"/>
          </rPr>
          <t>Coastal Regions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Ralph Hollenstein</author>
  </authors>
  <commentList>
    <comment ref="D23" authorId="0" shapeId="0" xr:uid="{00000000-0006-0000-0100-000001000000}">
      <text>
        <r>
          <rPr>
            <b/>
            <sz val="8"/>
            <color indexed="81"/>
            <rFont val="Arial"/>
            <family val="2"/>
          </rPr>
          <t>ARV estimated by:
1.</t>
        </r>
        <r>
          <rPr>
            <sz val="8"/>
            <color indexed="81"/>
            <rFont val="Arial"/>
            <family val="2"/>
          </rPr>
          <t xml:space="preserve">
*Concider Property Location Pros and Cons. (Close to schools, malls, main roads, etc.)
</t>
        </r>
        <r>
          <rPr>
            <b/>
            <sz val="8"/>
            <color indexed="81"/>
            <rFont val="Arial"/>
            <family val="2"/>
          </rPr>
          <t>2.</t>
        </r>
        <r>
          <rPr>
            <sz val="8"/>
            <color indexed="81"/>
            <rFont val="Arial"/>
            <family val="2"/>
          </rPr>
          <t xml:space="preserve">
Comps: 
*Recently sold in the last 3-6 months, max a year.
*Similar erf. Size within 10-15%
*No. Beds, Baths (Baths don’t impact the price so much)
*Similar property features (Pool, Flat etc.)
*Same area, within 1-2km radius or closest
*Verify under roof size (Lightstone: Click on comp property, use measure tool)
</t>
        </r>
        <r>
          <rPr>
            <b/>
            <sz val="8"/>
            <color indexed="81"/>
            <rFont val="Arial"/>
            <family val="2"/>
          </rPr>
          <t>3.</t>
        </r>
        <r>
          <rPr>
            <sz val="8"/>
            <color indexed="81"/>
            <rFont val="Arial"/>
            <family val="2"/>
          </rPr>
          <t xml:space="preserve">
*Calculate the price/m^2 for under roof m^2
*Adjust value if you believe its nessasary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Ralph Hollenstein</author>
  </authors>
  <commentList>
    <comment ref="B3" authorId="0" shapeId="0" xr:uid="{00000000-0006-0000-0200-000001000000}">
      <text>
        <r>
          <rPr>
            <b/>
            <sz val="8"/>
            <color indexed="81"/>
            <rFont val="Arial"/>
            <family val="2"/>
          </rPr>
          <t>Comps:</t>
        </r>
        <r>
          <rPr>
            <sz val="8"/>
            <color indexed="81"/>
            <rFont val="Arial"/>
            <family val="2"/>
          </rPr>
          <t xml:space="preserve">
Filter for:
*Same area
*No. Beds, Baths, Garages, Parking
*Similar propery features (Pool, Flat etc.)
*Erf. size
*If address is given then verify under roof size if not given on listing (lightstone measure tool)</t>
        </r>
      </text>
    </comment>
    <comment ref="A14" authorId="0" shapeId="0" xr:uid="{00000000-0006-0000-0200-000002000000}">
      <text>
        <r>
          <rPr>
            <sz val="8"/>
            <color indexed="81"/>
            <rFont val="Arial"/>
            <family val="2"/>
          </rPr>
          <t>On listing 
Listed on Lightstone
Measure the size on Lightstone</t>
        </r>
      </text>
    </comment>
    <comment ref="B28" authorId="0" shapeId="0" xr:uid="{00000000-0006-0000-0200-000003000000}">
      <text>
        <r>
          <rPr>
            <b/>
            <sz val="8"/>
            <color indexed="81"/>
            <rFont val="Arial"/>
            <family val="2"/>
          </rPr>
          <t xml:space="preserve">Comps: </t>
        </r>
        <r>
          <rPr>
            <sz val="8"/>
            <color indexed="81"/>
            <rFont val="Arial"/>
            <family val="2"/>
          </rPr>
          <t xml:space="preserve">
Filter for:
*Recently sold in the last 3-6 months, max a year.
*Similar erf. Size within 10-15%
*No. Beds, Baths (Baths don’t impact the price so much)
*Similar propery features (Pool, Flat etc.) Look at the satellite image on Lightstone
*Same area within 1-2km radius or closest
*Verify under roof size (Clikc on comp property, use lightstone measure tool)</t>
        </r>
      </text>
    </comment>
    <comment ref="A35" authorId="0" shapeId="0" xr:uid="{00000000-0006-0000-0200-000004000000}">
      <text>
        <r>
          <rPr>
            <sz val="8"/>
            <color indexed="81"/>
            <rFont val="Arial"/>
            <family val="2"/>
          </rPr>
          <t>Listed on Lightstone
Measure the size on Lightstone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Ralph Hollenstein</author>
  </authors>
  <commentList>
    <comment ref="H5" authorId="0" shapeId="0" xr:uid="{00000000-0006-0000-0300-000001000000}">
      <text>
        <r>
          <rPr>
            <sz val="8"/>
            <color indexed="81"/>
            <rFont val="Arial"/>
            <family val="2"/>
          </rPr>
          <t>If this value filled in, then other property values 1-6 must not be included in calc. 
Leave a note to why you used your own value.</t>
        </r>
      </text>
    </comment>
    <comment ref="S5" authorId="0" shapeId="0" xr:uid="{00000000-0006-0000-0300-000002000000}">
      <text>
        <r>
          <rPr>
            <sz val="8"/>
            <color indexed="81"/>
            <rFont val="Arial"/>
            <family val="2"/>
          </rPr>
          <t>If this value filled in, then other property values 1-6 must not be included in calc. 
Leave a note to why you used your own value.</t>
        </r>
      </text>
    </comment>
    <comment ref="S17" authorId="0" shapeId="0" xr:uid="{00000000-0006-0000-0300-000003000000}">
      <text>
        <r>
          <rPr>
            <sz val="8"/>
            <color indexed="81"/>
            <rFont val="Arial"/>
            <family val="2"/>
          </rPr>
          <t>If this value filled in, then other property values 1-6 must not be included in calc. 
Leave a note to why you used your own value.</t>
        </r>
      </text>
    </comment>
    <comment ref="S27" authorId="0" shapeId="0" xr:uid="{00000000-0006-0000-0300-000004000000}">
      <text>
        <r>
          <rPr>
            <sz val="8"/>
            <color indexed="81"/>
            <rFont val="Arial"/>
            <family val="2"/>
          </rPr>
          <t>If this value filled in, then other property values 1-6 must not be included in calc. 
Leave a note to why you used your own value.</t>
        </r>
      </text>
    </comment>
    <comment ref="S37" authorId="0" shapeId="0" xr:uid="{00000000-0006-0000-0300-000005000000}">
      <text>
        <r>
          <rPr>
            <sz val="8"/>
            <color indexed="81"/>
            <rFont val="Arial"/>
            <family val="2"/>
          </rPr>
          <t>If this value filled in, then other property values 1-6 must not be included in calc. 
Leave a note to why you used your own value.</t>
        </r>
      </text>
    </comment>
    <comment ref="S47" authorId="0" shapeId="0" xr:uid="{00000000-0006-0000-0300-000006000000}">
      <text>
        <r>
          <rPr>
            <sz val="8"/>
            <color indexed="81"/>
            <rFont val="Arial"/>
            <family val="2"/>
          </rPr>
          <t>If this value filled in, then other property values 1-6 must not be included in calc. 
Leave a note to why you used your own value.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Jacques du Toit</author>
    <author>Ralph Hollenstein</author>
    <author>Riana Hugo</author>
  </authors>
  <commentList>
    <comment ref="O4" authorId="0" shapeId="0" xr:uid="{00000000-0006-0000-0500-000001000000}">
      <text>
        <r>
          <rPr>
            <b/>
            <sz val="9"/>
            <color indexed="81"/>
            <rFont val="Tahoma"/>
            <family val="2"/>
          </rPr>
          <t>Jacques du Toit:</t>
        </r>
        <r>
          <rPr>
            <sz val="9"/>
            <color indexed="81"/>
            <rFont val="Tahoma"/>
            <family val="2"/>
          </rPr>
          <t xml:space="preserve">
Fill this in on the right of this section per room</t>
        </r>
      </text>
    </comment>
    <comment ref="B12" authorId="0" shapeId="0" xr:uid="{00000000-0006-0000-0500-000002000000}">
      <text>
        <r>
          <rPr>
            <b/>
            <sz val="9"/>
            <color indexed="81"/>
            <rFont val="Tahoma"/>
            <family val="2"/>
          </rPr>
          <t>Jacques du Toit:</t>
        </r>
        <r>
          <rPr>
            <sz val="9"/>
            <color indexed="81"/>
            <rFont val="Tahoma"/>
            <family val="2"/>
          </rPr>
          <t xml:space="preserve">
Links to Executive Summary sheet</t>
        </r>
      </text>
    </comment>
    <comment ref="B13" authorId="0" shapeId="0" xr:uid="{00000000-0006-0000-0500-000003000000}">
      <text>
        <r>
          <rPr>
            <b/>
            <sz val="9"/>
            <color indexed="81"/>
            <rFont val="Tahoma"/>
            <family val="2"/>
          </rPr>
          <t>Jacques du Toit:</t>
        </r>
        <r>
          <rPr>
            <sz val="9"/>
            <color indexed="81"/>
            <rFont val="Tahoma"/>
            <family val="2"/>
          </rPr>
          <t xml:space="preserve">
Links to Comparatives sheet - the average of the properties in your selection entered</t>
        </r>
      </text>
    </comment>
    <comment ref="B14" authorId="0" shapeId="0" xr:uid="{00000000-0006-0000-0500-000004000000}">
      <text>
        <r>
          <rPr>
            <b/>
            <sz val="9"/>
            <color indexed="81"/>
            <rFont val="Tahoma"/>
            <family val="2"/>
          </rPr>
          <t>Jacques du Toit:</t>
        </r>
        <r>
          <rPr>
            <sz val="9"/>
            <color indexed="81"/>
            <rFont val="Tahoma"/>
            <family val="2"/>
          </rPr>
          <t xml:space="preserve">
Links to Comparatives sheet - the average of the properties in your selection entered</t>
        </r>
      </text>
    </comment>
    <comment ref="K15" authorId="0" shapeId="0" xr:uid="{00000000-0006-0000-0500-000005000000}">
      <text>
        <r>
          <rPr>
            <sz val="9"/>
            <color indexed="81"/>
            <rFont val="Tahoma"/>
            <family val="2"/>
          </rPr>
          <t>Links to reno and holding calc sheet.</t>
        </r>
      </text>
    </comment>
    <comment ref="B16" authorId="0" shapeId="0" xr:uid="{00000000-0006-0000-0500-000006000000}">
      <text>
        <r>
          <rPr>
            <b/>
            <sz val="9"/>
            <color indexed="81"/>
            <rFont val="Tahoma"/>
            <family val="2"/>
          </rPr>
          <t>Jacques du Toit:</t>
        </r>
        <r>
          <rPr>
            <sz val="9"/>
            <color indexed="81"/>
            <rFont val="Tahoma"/>
            <family val="2"/>
          </rPr>
          <t xml:space="preserve">
Insert the final purchase price
</t>
        </r>
      </text>
    </comment>
    <comment ref="W16" authorId="0" shapeId="0" xr:uid="{00000000-0006-0000-0500-000007000000}">
      <text>
        <r>
          <rPr>
            <b/>
            <sz val="9"/>
            <color indexed="81"/>
            <rFont val="Tahoma"/>
            <family val="2"/>
          </rPr>
          <t>Jacques du Toit:</t>
        </r>
        <r>
          <rPr>
            <sz val="9"/>
            <color indexed="81"/>
            <rFont val="Tahoma"/>
            <family val="2"/>
          </rPr>
          <t xml:space="preserve">
Formula is:
Rate per night x number of nights (usually 30) x occupancy percentage (60% is safe)</t>
        </r>
      </text>
    </comment>
    <comment ref="K27" authorId="1" shapeId="0" xr:uid="{00000000-0006-0000-0500-000008000000}">
      <text>
        <r>
          <rPr>
            <sz val="9"/>
            <color indexed="81"/>
            <rFont val="Tahoma"/>
            <charset val="1"/>
          </rPr>
          <t>9% Standard</t>
        </r>
      </text>
    </comment>
    <comment ref="B28" authorId="1" shapeId="0" xr:uid="{00000000-0006-0000-0500-000009000000}">
      <text>
        <r>
          <rPr>
            <sz val="9"/>
            <color indexed="81"/>
            <rFont val="Tahoma"/>
            <family val="2"/>
          </rPr>
          <t>Services: Refuse, Sewage</t>
        </r>
      </text>
    </comment>
    <comment ref="B30" authorId="2" shapeId="0" xr:uid="{00000000-0006-0000-0500-00000A000000}">
      <text>
        <r>
          <rPr>
            <sz val="9"/>
            <color indexed="81"/>
            <rFont val="Tahoma"/>
            <family val="2"/>
          </rPr>
          <t xml:space="preserve">Building Insurance is included in the levy of a sectional tile property
</t>
        </r>
      </text>
    </comment>
    <comment ref="B33" authorId="1" shapeId="0" xr:uid="{00000000-0006-0000-0500-00000B000000}">
      <text>
        <r>
          <rPr>
            <sz val="9"/>
            <color indexed="81"/>
            <rFont val="Tahoma"/>
            <family val="2"/>
          </rPr>
          <t>Garden and Pool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Riana Hugo</author>
    <author>Heron</author>
    <author>Ralph Hollenstein</author>
  </authors>
  <commentList>
    <comment ref="M5" authorId="0" shapeId="0" xr:uid="{00000000-0006-0000-0600-000001000000}">
      <text>
        <r>
          <rPr>
            <sz val="9"/>
            <color indexed="81"/>
            <rFont val="Tahoma"/>
            <family val="2"/>
          </rPr>
          <t>Indicates how much cash will have to be invested in the deal from own funds</t>
        </r>
      </text>
    </comment>
    <comment ref="M6" authorId="1" shapeId="0" xr:uid="{00000000-0006-0000-0600-000002000000}">
      <text>
        <r>
          <rPr>
            <sz val="9"/>
            <color indexed="81"/>
            <rFont val="Tahoma"/>
            <family val="2"/>
          </rPr>
          <t xml:space="preserve">Indicates how much the property is worth more than the purchase price on the date of purchase
</t>
        </r>
      </text>
    </comment>
    <comment ref="M7" authorId="0" shapeId="0" xr:uid="{00000000-0006-0000-0600-000003000000}">
      <text>
        <r>
          <rPr>
            <sz val="9"/>
            <color indexed="81"/>
            <rFont val="Tahoma"/>
            <family val="2"/>
          </rPr>
          <t>Investors have a rule of thumb 
Its considered an excellent investment opportunity if you can find a property @ 15% below market value for a mortgage sale and 10% below market value if you can get it with an instalment sale agreement</t>
        </r>
      </text>
    </comment>
    <comment ref="M8" authorId="0" shapeId="0" xr:uid="{00000000-0006-0000-0600-000004000000}">
      <text>
        <r>
          <rPr>
            <sz val="9"/>
            <color indexed="81"/>
            <rFont val="Tahoma"/>
            <family val="2"/>
          </rPr>
          <t xml:space="preserve">Less than 1 % - Not good investment
Between 1% and 1,25% Average Investment Opportunity
Above 1.25% Good Investment Opportunity
Aim for 2%
</t>
        </r>
      </text>
    </comment>
    <comment ref="M9" authorId="0" shapeId="0" xr:uid="{00000000-0006-0000-0600-000005000000}">
      <text>
        <r>
          <rPr>
            <sz val="9"/>
            <color indexed="81"/>
            <rFont val="Tahoma"/>
            <family val="2"/>
          </rPr>
          <t xml:space="preserve">This is the "in-the-traffic" formula to see if a property have potential
Rent/Price bigger than 16% is definitely worth investigating
If not you don't need to waist your time investigating unless there is a easy way to increase the rent for example renting portions of it out to multiple tenants or adding value by making changes or by buying it at way below asking price
</t>
        </r>
      </text>
    </comment>
    <comment ref="M10" authorId="0" shapeId="0" xr:uid="{00000000-0006-0000-0600-000006000000}">
      <text>
        <r>
          <rPr>
            <sz val="9"/>
            <color indexed="81"/>
            <rFont val="Tahoma"/>
            <family val="2"/>
          </rPr>
          <t>Net Yield  indicates the cash flow in YEAR ONE as a percentage of the cost of the property .
It takes the actual net cashflow which is the amount of the rent income minus all the expenses and shows that as a percentage of the total cost of the property 
PS: If this percentage is negative it means the property will have a negative cashflow for the first few years which can still be a long term wealth investment if the investor has the capacity to pay in the shortfall the first few years. This can only work in a high growth area or 13SEX investments
If this is positive it means the property will return cash every month from the first year. which is a great investment !
Your aim should always be to try and get the net yield to be a positive percentage unless it is in a fast growing area which may justify why the investor will want to pay in a shortfall on the rent for a year or so.</t>
        </r>
      </text>
    </comment>
    <comment ref="M11" authorId="0" shapeId="0" xr:uid="{00000000-0006-0000-0600-000007000000}">
      <text>
        <r>
          <rPr>
            <sz val="9"/>
            <color indexed="81"/>
            <rFont val="Tahoma"/>
            <family val="2"/>
          </rPr>
          <t xml:space="preserve">
Monthly Operating Expenses (MOE) ratio should be under 40%
You don’t want more than 40% of your income to ever go to your Monthly Operating Expenses. This means you might have good positive cash flow at the end of your month.
</t>
        </r>
      </text>
    </comment>
    <comment ref="M12" authorId="0" shapeId="0" xr:uid="{00000000-0006-0000-0600-000008000000}">
      <text>
        <r>
          <rPr>
            <sz val="9"/>
            <color indexed="81"/>
            <rFont val="Tahoma"/>
            <family val="2"/>
          </rPr>
          <t xml:space="preserve">
Capitalization rate
Real estate investors use the capitalization rate (or cap rate, for short) to quickly compare opportunities
This % indicates the return they would get on cash if they were to pay for this rental property fully in cash.
Cap rate is defined as the ratio between a property’s net operating income (NOI) and its purchase price.
NOI = Rental Income minus the Operating Expenses. The formula for calculating the cap rate is:
Cap Rate = NOI/Purchase Price × 100%
The cap rate calculation is a fairly simple one. Assume you bought a rental property and paid R800,000 in cash, R20,000 Transfer costs, R30,000 for renovations which makes your total cash investment in the rental property R850,000. 
Let’s say your tenants pay R10,000 for rent every month, and the operating costs is 20% or R2000/m which means you’ve gained R8000*12 =R96,000 for the year. 
To calculate the rental property’s CAP RATE, divide the Net Operating Income (R96,000) by the total investment you initially made (R850,000).
Cap Rate = (R96,000/R850,000) x 100% = 11,29% ROI
A Lower CAP rate makes the property more valuable
A Higher CAP rate makes the property less valuable</t>
        </r>
        <r>
          <rPr>
            <b/>
            <sz val="9"/>
            <color indexed="81"/>
            <rFont val="Tahoma"/>
            <family val="2"/>
          </rPr>
          <t xml:space="preserve">
 </t>
        </r>
      </text>
    </comment>
    <comment ref="M13" authorId="0" shapeId="0" xr:uid="{00000000-0006-0000-0600-000009000000}">
      <text>
        <r>
          <rPr>
            <sz val="9"/>
            <color indexed="81"/>
            <rFont val="Tahoma"/>
            <family val="2"/>
          </rPr>
          <t>IT NEVER RAINS BUT IT POURS !
Even if nothing breaks for a couple of months you still need to save this amount in a maintenance provision account for when needed.</t>
        </r>
      </text>
    </comment>
    <comment ref="M14" authorId="2" shapeId="0" xr:uid="{00000000-0006-0000-0600-00000A000000}">
      <text>
        <r>
          <rPr>
            <b/>
            <sz val="9"/>
            <color indexed="81"/>
            <rFont val="Tahoma"/>
            <family val="2"/>
          </rPr>
          <t>Ralph Hollenstein:</t>
        </r>
        <r>
          <rPr>
            <sz val="9"/>
            <color indexed="81"/>
            <rFont val="Tahoma"/>
            <family val="2"/>
          </rPr>
          <t xml:space="preserve">
After repair value (ARV)
Purchase price + Reno cost &lt; ARV
If value is less than 0 then OK, else you over capitalised</t>
        </r>
      </text>
    </comment>
    <comment ref="R18" authorId="2" shapeId="0" xr:uid="{00000000-0006-0000-0600-00000B000000}">
      <text>
        <r>
          <rPr>
            <sz val="9"/>
            <color indexed="81"/>
            <rFont val="Tahoma"/>
            <charset val="1"/>
          </rPr>
          <t xml:space="preserve">
Cash on Cash</t>
        </r>
      </text>
    </comment>
    <comment ref="R32" authorId="1" shapeId="0" xr:uid="{00000000-0006-0000-0600-00000C000000}">
      <text>
        <r>
          <rPr>
            <sz val="9"/>
            <color indexed="81"/>
            <rFont val="Tahoma"/>
            <family val="2"/>
          </rPr>
          <t xml:space="preserve">Internal Rate of Return if you sell after  </t>
        </r>
        <r>
          <rPr>
            <b/>
            <sz val="9"/>
            <color indexed="81"/>
            <rFont val="Tahoma"/>
            <family val="2"/>
          </rPr>
          <t xml:space="preserve">3 YEARS.
</t>
        </r>
        <r>
          <rPr>
            <sz val="9"/>
            <color indexed="81"/>
            <rFont val="Tahoma"/>
            <family val="2"/>
          </rPr>
          <t xml:space="preserve">If RED it means your investment would have done better in the bank if you can get prime lending rates in the bank.
If GREEN it means your money can do better in this project than in the bank
</t>
        </r>
      </text>
    </comment>
    <comment ref="R33" authorId="1" shapeId="0" xr:uid="{00000000-0006-0000-0600-00000D000000}">
      <text>
        <r>
          <rPr>
            <sz val="9"/>
            <color indexed="81"/>
            <rFont val="Tahoma"/>
            <family val="2"/>
          </rPr>
          <t>Internal Rate of Return if you sell after  5 YEARS.
If RED it means your investment would have done better in the bank if you can get prime lending rates in the bank.
If GREEN it means your money can do better in this project than in the bank</t>
        </r>
      </text>
    </comment>
    <comment ref="R34" authorId="1" shapeId="0" xr:uid="{00000000-0006-0000-0600-00000E000000}">
      <text>
        <r>
          <rPr>
            <sz val="9"/>
            <color indexed="81"/>
            <rFont val="Tahoma"/>
            <family val="2"/>
          </rPr>
          <t>Internal Rate of Return if you sell after  10  YEARS.
If RED it means your investment would have done better in the bank if you can get prime lending rates in the bank.
If GREEN it means your money can do better in this project than in the bank</t>
        </r>
      </text>
    </comment>
    <comment ref="R35" authorId="1" shapeId="0" xr:uid="{00000000-0006-0000-0600-00000F000000}">
      <text>
        <r>
          <rPr>
            <sz val="9"/>
            <color indexed="81"/>
            <rFont val="Tahoma"/>
            <family val="2"/>
          </rPr>
          <t>Internal Rate of Return if you sell after  20  YEARS.
If RED it means your investment would have done better in the bank if you can get prime lending rates in the bank.
If GREEN it means your money can do better in this project than in the bank</t>
        </r>
      </text>
    </comment>
    <comment ref="Y47" authorId="2" shapeId="0" xr:uid="{00000000-0006-0000-0600-000010000000}">
      <text>
        <r>
          <rPr>
            <b/>
            <sz val="9"/>
            <color indexed="81"/>
            <rFont val="Tahoma"/>
            <family val="2"/>
          </rPr>
          <t>Ralph Hollenstein:</t>
        </r>
        <r>
          <rPr>
            <sz val="9"/>
            <color indexed="81"/>
            <rFont val="Tahoma"/>
            <family val="2"/>
          </rPr>
          <t xml:space="preserve">
Initial Investment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Riana Hugo</author>
    <author>Heron</author>
    <author>Ralph Hollenstein</author>
  </authors>
  <commentList>
    <comment ref="M5" authorId="0" shapeId="0" xr:uid="{00000000-0006-0000-0900-000001000000}">
      <text>
        <r>
          <rPr>
            <sz val="9"/>
            <color indexed="81"/>
            <rFont val="Tahoma"/>
            <family val="2"/>
          </rPr>
          <t>Indicates how much cash will have to be invested in the deal from own funds</t>
        </r>
      </text>
    </comment>
    <comment ref="M6" authorId="1" shapeId="0" xr:uid="{00000000-0006-0000-0900-000002000000}">
      <text>
        <r>
          <rPr>
            <sz val="9"/>
            <color indexed="81"/>
            <rFont val="Tahoma"/>
            <family val="2"/>
          </rPr>
          <t xml:space="preserve">Indicates how much the property is worth more than the purchase price on the date of purchase
</t>
        </r>
      </text>
    </comment>
    <comment ref="M7" authorId="0" shapeId="0" xr:uid="{00000000-0006-0000-0900-000003000000}">
      <text>
        <r>
          <rPr>
            <sz val="9"/>
            <color indexed="81"/>
            <rFont val="Tahoma"/>
            <family val="2"/>
          </rPr>
          <t>Investors have a rule of thumb 
Its considired an excellent investment opportunity if you can find a property @ 15% below market value for a mortgage sale and 10% below market value if you can get it with an instalment sale agreement</t>
        </r>
      </text>
    </comment>
    <comment ref="M8" authorId="0" shapeId="0" xr:uid="{00000000-0006-0000-0900-000004000000}">
      <text>
        <r>
          <rPr>
            <sz val="9"/>
            <color indexed="81"/>
            <rFont val="Tahoma"/>
            <family val="2"/>
          </rPr>
          <t xml:space="preserve">Less than 1 % - Not good investment
Between 1% and 1,25% Average Investment Opportunity
Above 1.25% Good Investment Opportunity
Aim for closer to 2%
</t>
        </r>
      </text>
    </comment>
    <comment ref="M9" authorId="0" shapeId="0" xr:uid="{00000000-0006-0000-0900-000005000000}">
      <text>
        <r>
          <rPr>
            <sz val="9"/>
            <color indexed="81"/>
            <rFont val="Tahoma"/>
            <family val="2"/>
          </rPr>
          <t xml:space="preserve">This is the "in-the-traffic" formula to see if a property have potential
Rent/Price bigger than 10% is definately worth investigating
If not you don't need to waist your time investigating unless there is a easy way to increase the rent for example renting portions of it out to multiple tenants or adding value by making changes or by buying it at way below asking price
</t>
        </r>
      </text>
    </comment>
    <comment ref="M10" authorId="0" shapeId="0" xr:uid="{00000000-0006-0000-0900-000006000000}">
      <text>
        <r>
          <rPr>
            <sz val="9"/>
            <color indexed="81"/>
            <rFont val="Tahoma"/>
            <family val="2"/>
          </rPr>
          <t>Net Yield  indicates the cash flow in YEAR ONE as a persentage of the cost of the property .
It takes the actual net cashflow which is the amount of the rent income minus all the expenses and shows that as a percenatage of the total cost of the property 
PS: If this percentage is negative it means the property will have a negative cashflow for the first few years which can still be a long term wealth investment if the investor has the capacity to pay in the shortfall the first few years. This can only work in a high growth area or 13SEX investments
If this is positive it means the property will return cash every month from the first year. whiich is a great investment !
Your aim should always be to try and get the net yield to be a positive percentage unless it is in a fast growing area which may justify why the investor will want to pay in a shortfall on the rent for a year or so.</t>
        </r>
      </text>
    </comment>
    <comment ref="M11" authorId="0" shapeId="0" xr:uid="{00000000-0006-0000-0900-000007000000}">
      <text>
        <r>
          <rPr>
            <sz val="9"/>
            <color indexed="81"/>
            <rFont val="Tahoma"/>
            <family val="2"/>
          </rPr>
          <t xml:space="preserve">
Monthly Operating Expenses (MOE) ratio should be under 40%
You don’t want more than 40% of your income to ever go to your Monthly Operating Expenses. This means you might have good positive cash flow at the end of your month.
</t>
        </r>
      </text>
    </comment>
    <comment ref="M12" authorId="0" shapeId="0" xr:uid="{00000000-0006-0000-0900-000008000000}">
      <text>
        <r>
          <rPr>
            <sz val="9"/>
            <color indexed="81"/>
            <rFont val="Tahoma"/>
            <family val="2"/>
          </rPr>
          <t xml:space="preserve">
Capitalization rate
Real estate investors use the capitalization rate (or cap rate, for short) to quickly compare opportunities
This % indicates the return they would get on cash if they were to pay for this rental property fully in cash.
Cap rate is defined as the ratio between a property’s net operating income (NOI) and its purchase price.
NOI = Rental Income minus the Operating Expenses. The formula for calculating the cap rate is:
Cap Rate = NOI/Purchase Price × 100%
The cap rate calculation is a fairly simple one. Assume you bought a rental property and paid R800,000 in cash, R20,000 Transfer costs, R30,000 for renovations which makes your total cash investment in the rental property R850,000. 
Let’s say your tenants pay R10,000 for rent every month, and the operating costs is 20% or R2000/m which means you’ve gained R8000*12 =R96,000 for the year. 
To calculate the rental property’s CAP RATE, divide the Net Operating Income (R96,000) by the total investment you initially made (R850,000).
Cap Rate = (R96,000/R850,000) x 100% = 11,29% ROI
A Lower CAP rate makes the property more valuable
A Higer CAP rate makes the property less valuable</t>
        </r>
        <r>
          <rPr>
            <b/>
            <sz val="9"/>
            <color indexed="81"/>
            <rFont val="Tahoma"/>
            <family val="2"/>
          </rPr>
          <t xml:space="preserve">
 </t>
        </r>
      </text>
    </comment>
    <comment ref="M13" authorId="0" shapeId="0" xr:uid="{00000000-0006-0000-0900-000009000000}">
      <text>
        <r>
          <rPr>
            <sz val="9"/>
            <color indexed="81"/>
            <rFont val="Tahoma"/>
            <family val="2"/>
          </rPr>
          <t>IT NEVER RAINS BUT IT POURS !
Even if nothing breaks for a couple of months you still need to save this amount in a maintenance provision account for when needed.</t>
        </r>
      </text>
    </comment>
    <comment ref="M14" authorId="2" shapeId="0" xr:uid="{00000000-0006-0000-0900-00000A000000}">
      <text>
        <r>
          <rPr>
            <b/>
            <sz val="9"/>
            <color indexed="81"/>
            <rFont val="Tahoma"/>
            <family val="2"/>
          </rPr>
          <t>Ralph Hollenstein:</t>
        </r>
        <r>
          <rPr>
            <sz val="9"/>
            <color indexed="81"/>
            <rFont val="Tahoma"/>
            <family val="2"/>
          </rPr>
          <t xml:space="preserve">
After repair value (ARV)
Purchase price + Reno cost &lt; ARV
If value is less than 0 then OK, else you over capetalised</t>
        </r>
      </text>
    </comment>
    <comment ref="R18" authorId="2" shapeId="0" xr:uid="{00000000-0006-0000-0900-00000B000000}">
      <text>
        <r>
          <rPr>
            <sz val="9"/>
            <color indexed="81"/>
            <rFont val="Tahoma"/>
            <charset val="1"/>
          </rPr>
          <t xml:space="preserve">
Cash on Cash</t>
        </r>
      </text>
    </comment>
    <comment ref="R32" authorId="1" shapeId="0" xr:uid="{00000000-0006-0000-0900-00000C000000}">
      <text>
        <r>
          <rPr>
            <sz val="9"/>
            <color indexed="81"/>
            <rFont val="Tahoma"/>
            <family val="2"/>
          </rPr>
          <t xml:space="preserve">Internal Rate of Return if you sell after  </t>
        </r>
        <r>
          <rPr>
            <b/>
            <sz val="9"/>
            <color indexed="81"/>
            <rFont val="Tahoma"/>
            <family val="2"/>
          </rPr>
          <t xml:space="preserve">3 YEARS.
</t>
        </r>
        <r>
          <rPr>
            <sz val="9"/>
            <color indexed="81"/>
            <rFont val="Tahoma"/>
            <family val="2"/>
          </rPr>
          <t xml:space="preserve">If RED it means your investment would have done better in the bank if you can get prime lending rates in the bank.
If GREEN it means your money can do better in this project than in the bank
</t>
        </r>
      </text>
    </comment>
    <comment ref="R33" authorId="1" shapeId="0" xr:uid="{00000000-0006-0000-0900-00000D000000}">
      <text>
        <r>
          <rPr>
            <sz val="9"/>
            <color indexed="81"/>
            <rFont val="Tahoma"/>
            <family val="2"/>
          </rPr>
          <t>Internal Rate of Return if you sell after  5 YEARS.
If RED it means your investment would have done better in the bank if you can get prime lending rates in the bank.
If GREEN it means your money can do better in this project than in the bank</t>
        </r>
      </text>
    </comment>
    <comment ref="R34" authorId="1" shapeId="0" xr:uid="{00000000-0006-0000-0900-00000E000000}">
      <text>
        <r>
          <rPr>
            <sz val="9"/>
            <color indexed="81"/>
            <rFont val="Tahoma"/>
            <family val="2"/>
          </rPr>
          <t>Internal Rate of Return if you sell after  10  YEARS.
If RED it means your investment would have done better in the bank if you can get prime lending rates in the bank.
If GREEN it means your money can do better in this project than in the bank</t>
        </r>
      </text>
    </comment>
    <comment ref="R35" authorId="1" shapeId="0" xr:uid="{00000000-0006-0000-0900-00000F000000}">
      <text>
        <r>
          <rPr>
            <sz val="9"/>
            <color indexed="81"/>
            <rFont val="Tahoma"/>
            <family val="2"/>
          </rPr>
          <t>Internal Rate of Return if you sell after  20  YEARS.
If RED it means your investment would have done better in the bank if you can get prime lending rates in the bank.
If GREEN it means your money can do better in this project than in the bank</t>
        </r>
      </text>
    </comment>
    <comment ref="Y47" authorId="2" shapeId="0" xr:uid="{00000000-0006-0000-0900-000010000000}">
      <text>
        <r>
          <rPr>
            <b/>
            <sz val="9"/>
            <color indexed="81"/>
            <rFont val="Tahoma"/>
            <family val="2"/>
          </rPr>
          <t>Ralph Hollenstein:</t>
        </r>
        <r>
          <rPr>
            <sz val="9"/>
            <color indexed="81"/>
            <rFont val="Tahoma"/>
            <family val="2"/>
          </rPr>
          <t xml:space="preserve">
Initial Investment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Riana Hugo</author>
    <author>Heron</author>
    <author>Ralph Hollenstein</author>
  </authors>
  <commentList>
    <comment ref="M5" authorId="0" shapeId="0" xr:uid="{00000000-0006-0000-0C00-000001000000}">
      <text>
        <r>
          <rPr>
            <sz val="9"/>
            <color indexed="81"/>
            <rFont val="Tahoma"/>
            <family val="2"/>
          </rPr>
          <t>Indicates how much cash will have to be invested in the deal from own funds</t>
        </r>
      </text>
    </comment>
    <comment ref="M6" authorId="1" shapeId="0" xr:uid="{00000000-0006-0000-0C00-000002000000}">
      <text>
        <r>
          <rPr>
            <sz val="9"/>
            <color indexed="81"/>
            <rFont val="Tahoma"/>
            <family val="2"/>
          </rPr>
          <t xml:space="preserve">Indicates how much the property is worth more than the purchase price on the date of purchase
</t>
        </r>
      </text>
    </comment>
    <comment ref="M7" authorId="0" shapeId="0" xr:uid="{00000000-0006-0000-0C00-000003000000}">
      <text>
        <r>
          <rPr>
            <sz val="9"/>
            <color indexed="81"/>
            <rFont val="Tahoma"/>
            <family val="2"/>
          </rPr>
          <t>Investors have a rule of thumb 
Its considired an excellent investment opportunity if you can find a property @ 15% below market value for a mortgage sale and 10% below market value if you can get it with an instalment sale agreement</t>
        </r>
      </text>
    </comment>
    <comment ref="M8" authorId="0" shapeId="0" xr:uid="{00000000-0006-0000-0C00-000004000000}">
      <text>
        <r>
          <rPr>
            <sz val="9"/>
            <color indexed="81"/>
            <rFont val="Tahoma"/>
            <family val="2"/>
          </rPr>
          <t xml:space="preserve">Less than 1 % - Not good investment
Between 1% and 1,25% Average Investment Opportunity
Above 1.25% Good Investment Opportunity
Aim for closer to 2%
</t>
        </r>
      </text>
    </comment>
    <comment ref="M9" authorId="0" shapeId="0" xr:uid="{00000000-0006-0000-0C00-000005000000}">
      <text>
        <r>
          <rPr>
            <sz val="9"/>
            <color indexed="81"/>
            <rFont val="Tahoma"/>
            <family val="2"/>
          </rPr>
          <t xml:space="preserve">This is the "in-the-traffic" formula to see if a property have potential
Rent/Price bigger than 10% is definately worth investigating
If not you don't need to waist your time investigating unless there is a easy way to increase the rent for example renting portions of it out to multiple tenants or adding value by making changes or by buying it at way below asking price
</t>
        </r>
      </text>
    </comment>
    <comment ref="M10" authorId="0" shapeId="0" xr:uid="{00000000-0006-0000-0C00-000006000000}">
      <text>
        <r>
          <rPr>
            <sz val="9"/>
            <color indexed="81"/>
            <rFont val="Tahoma"/>
            <family val="2"/>
          </rPr>
          <t>Net Yield  indicates the cash flow in YEAR ONE as a persentage of the cost of the property .
It takes the actual net cashflow which is the amount of the rent income minus all the expenses and shows that as a percenatage of the total cost of the property 
PS: If this percentage is negative it means the property will have a negative cashflow for the first few years which can still be a long term wealth investment if the investor has the capacity to pay in the shortfall the first few years. This can only work in a high growth area or 13SEX investments
If this is positive it means the property will return cash every month from the first year. whiich is a great investment !
Your aim should always be to try and get the net yield to be a positive percentage unless it is in a fast growing area which may justify why the investor will want to pay in a shortfall on the rent for a year or so.</t>
        </r>
      </text>
    </comment>
    <comment ref="M11" authorId="0" shapeId="0" xr:uid="{00000000-0006-0000-0C00-000007000000}">
      <text>
        <r>
          <rPr>
            <sz val="9"/>
            <color indexed="81"/>
            <rFont val="Tahoma"/>
            <family val="2"/>
          </rPr>
          <t xml:space="preserve">
Monthly Operating Expenses (MOE) ratio should be under 40%
You don’t want more than 40% of your income to ever go to your Monthly Operating Expenses. This means you might have good positive cash flow at the end of your month.
</t>
        </r>
      </text>
    </comment>
    <comment ref="M12" authorId="0" shapeId="0" xr:uid="{00000000-0006-0000-0C00-000008000000}">
      <text>
        <r>
          <rPr>
            <sz val="9"/>
            <color indexed="81"/>
            <rFont val="Tahoma"/>
            <family val="2"/>
          </rPr>
          <t xml:space="preserve">
Capitalization rate
Real estate investors use the capitalization rate (or cap rate, for short) to quickly compare opportunities
This % indicates the return they would get on cash if they were to pay for this rental property fully in cash.
Cap rate is defined as the ratio between a property’s net operating income (NOI) and its purchase price.
NOI = Rental Income minus the Operating Expenses. The formula for calculating the cap rate is:
Cap Rate = NOI/Purchase Price × 100%
The cap rate calculation is a fairly simple one. Assume you bought a rental property and paid R800,000 in cash, R20,000 Transfer costs, R30,000 for renovations which makes your total cash investment in the rental property R850,000. 
Let’s say your tenants pay R10,000 for rent every month, and the operating costs is 20% or R2000/m which means you’ve gained R8000*12 =R96,000 for the year. 
To calculate the rental property’s CAP RATE, divide the Net Operating Income (R96,000) by the total investment you initially made (R850,000).
Cap Rate = (R96,000/R850,000) x 100% = 11,29% ROI
A Lower CAP rate makes the property more valuable
A Higer CAP rate makes the property less valuable</t>
        </r>
        <r>
          <rPr>
            <b/>
            <sz val="9"/>
            <color indexed="81"/>
            <rFont val="Tahoma"/>
            <family val="2"/>
          </rPr>
          <t xml:space="preserve">
 </t>
        </r>
      </text>
    </comment>
    <comment ref="M13" authorId="0" shapeId="0" xr:uid="{00000000-0006-0000-0C00-000009000000}">
      <text>
        <r>
          <rPr>
            <sz val="9"/>
            <color indexed="81"/>
            <rFont val="Tahoma"/>
            <family val="2"/>
          </rPr>
          <t>IT NEVER RAINS BUT IT POURS !
Even if nothing breaks for a couple of months you still need to save this amount in a maintenance provision account for when needed.</t>
        </r>
      </text>
    </comment>
    <comment ref="M14" authorId="2" shapeId="0" xr:uid="{00000000-0006-0000-0C00-00000A000000}">
      <text>
        <r>
          <rPr>
            <b/>
            <sz val="9"/>
            <color indexed="81"/>
            <rFont val="Tahoma"/>
            <family val="2"/>
          </rPr>
          <t>Ralph Hollenstein:</t>
        </r>
        <r>
          <rPr>
            <sz val="9"/>
            <color indexed="81"/>
            <rFont val="Tahoma"/>
            <family val="2"/>
          </rPr>
          <t xml:space="preserve">
After repair value (ARV)
Purchase price + Reno cost &lt; ARV
If value is less than 0 then OK, else you over capetalised</t>
        </r>
      </text>
    </comment>
    <comment ref="R18" authorId="2" shapeId="0" xr:uid="{00000000-0006-0000-0C00-00000B000000}">
      <text>
        <r>
          <rPr>
            <sz val="9"/>
            <color indexed="81"/>
            <rFont val="Tahoma"/>
            <charset val="1"/>
          </rPr>
          <t xml:space="preserve">
Cash on Cash</t>
        </r>
      </text>
    </comment>
    <comment ref="R32" authorId="1" shapeId="0" xr:uid="{00000000-0006-0000-0C00-00000C000000}">
      <text>
        <r>
          <rPr>
            <sz val="9"/>
            <color indexed="81"/>
            <rFont val="Tahoma"/>
            <family val="2"/>
          </rPr>
          <t xml:space="preserve">Internal Rate of Return if you sell after  </t>
        </r>
        <r>
          <rPr>
            <b/>
            <sz val="9"/>
            <color indexed="81"/>
            <rFont val="Tahoma"/>
            <family val="2"/>
          </rPr>
          <t xml:space="preserve">3 YEARS.
</t>
        </r>
        <r>
          <rPr>
            <sz val="9"/>
            <color indexed="81"/>
            <rFont val="Tahoma"/>
            <family val="2"/>
          </rPr>
          <t xml:space="preserve">If RED it means your investment would have done better in the bank if you can get prime lending rates in the bank.
If GREEN it means your money can do better in this project than in the bank
</t>
        </r>
      </text>
    </comment>
    <comment ref="R33" authorId="1" shapeId="0" xr:uid="{00000000-0006-0000-0C00-00000D000000}">
      <text>
        <r>
          <rPr>
            <sz val="9"/>
            <color indexed="81"/>
            <rFont val="Tahoma"/>
            <family val="2"/>
          </rPr>
          <t>Internal Rate of Return if you sell after  5 YEARS.
If RED it means your investment would have done better in the bank if you can get prime lending rates in the bank.
If GREEN it means your money can do better in this project than in the bank</t>
        </r>
      </text>
    </comment>
    <comment ref="R34" authorId="1" shapeId="0" xr:uid="{00000000-0006-0000-0C00-00000E000000}">
      <text>
        <r>
          <rPr>
            <sz val="9"/>
            <color indexed="81"/>
            <rFont val="Tahoma"/>
            <family val="2"/>
          </rPr>
          <t>Internal Rate of Return if you sell after  10  YEARS.
If RED it means your investment would have done better in the bank if you can get prime lending rates in the bank.
If GREEN it means your money can do better in this project than in the bank</t>
        </r>
      </text>
    </comment>
    <comment ref="R35" authorId="1" shapeId="0" xr:uid="{00000000-0006-0000-0C00-00000F000000}">
      <text>
        <r>
          <rPr>
            <sz val="9"/>
            <color indexed="81"/>
            <rFont val="Tahoma"/>
            <family val="2"/>
          </rPr>
          <t>Internal Rate of Return if you sell after  20  YEARS.
If RED it means your investment would have done better in the bank if you can get prime lending rates in the bank.
If GREEN it means your money can do better in this project than in the bank</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Riana Hugo</author>
    <author>Heron</author>
    <author>Jacques du Toit</author>
    <author>Ralph Hollenstein</author>
  </authors>
  <commentList>
    <comment ref="M5" authorId="0" shapeId="0" xr:uid="{00000000-0006-0000-0D00-000001000000}">
      <text>
        <r>
          <rPr>
            <sz val="9"/>
            <color indexed="81"/>
            <rFont val="Tahoma"/>
            <family val="2"/>
          </rPr>
          <t>Indicates how much cash will have to be invested in the deal from own funds</t>
        </r>
      </text>
    </comment>
    <comment ref="M6" authorId="1" shapeId="0" xr:uid="{00000000-0006-0000-0D00-000002000000}">
      <text>
        <r>
          <rPr>
            <sz val="9"/>
            <color indexed="81"/>
            <rFont val="Tahoma"/>
            <family val="2"/>
          </rPr>
          <t xml:space="preserve">Indicates how much the property is worth more than the purchase price on the date of purchase
</t>
        </r>
      </text>
    </comment>
    <comment ref="M7" authorId="0" shapeId="0" xr:uid="{00000000-0006-0000-0D00-000003000000}">
      <text>
        <r>
          <rPr>
            <sz val="9"/>
            <color indexed="81"/>
            <rFont val="Tahoma"/>
            <family val="2"/>
          </rPr>
          <t>Investors have a rule of thumb 
Its considired an excellent investment opportunity if you can find a property @ 15% below market value for a mortgage sale and 10% below market value if you can get it with an instalment sale agreement</t>
        </r>
      </text>
    </comment>
    <comment ref="M8" authorId="0" shapeId="0" xr:uid="{00000000-0006-0000-0D00-000004000000}">
      <text>
        <r>
          <rPr>
            <sz val="9"/>
            <color indexed="81"/>
            <rFont val="Tahoma"/>
            <family val="2"/>
          </rPr>
          <t xml:space="preserve">Less than 1 % - Not good investment
Between 1% and 1,25% Average Investment Opportunity
Above 1.25% Good Investment Opportunity
Aim for 2%
</t>
        </r>
      </text>
    </comment>
    <comment ref="M9" authorId="0" shapeId="0" xr:uid="{00000000-0006-0000-0D00-000005000000}">
      <text>
        <r>
          <rPr>
            <sz val="9"/>
            <color indexed="81"/>
            <rFont val="Tahoma"/>
            <family val="2"/>
          </rPr>
          <t xml:space="preserve">This is the "in-the-traffic" formula to see if a property have potential
Rent/Price bigger than 16% is definately worth investigating
If not you don't need to waist your time investigating unless there is a easy way to increase the rent for example renting portions of it out to multiple tenants or adding value by making changes or by buying it at way below asking price
</t>
        </r>
      </text>
    </comment>
    <comment ref="M10" authorId="0" shapeId="0" xr:uid="{00000000-0006-0000-0D00-000006000000}">
      <text>
        <r>
          <rPr>
            <sz val="9"/>
            <color indexed="81"/>
            <rFont val="Tahoma"/>
            <family val="2"/>
          </rPr>
          <t>Net Yield  indicates the cash flow in YEAR ONE as a persentage of the cost of the property .
It takes the actual net cashflow which is the amount of the rent income minus all the expenses and shows that as a percenatage of the total cost of the property 
PS: If this percentage is negative it means the property will have a negative cashflow for the first few years which can still be a long term wealth investment if the investor has the capacity to pay in the shortfall the first few years. This can only work in a high growth area or 13SEX investments
If this is positive it means the property will return cash every month from the first year. whiich is a great investment !
Your aim should always be to try and get the net yield to be a positive percentage unless it is in a fast growing area which may justify why the investor will want to pay in a shortfall on the rent for a year or so.</t>
        </r>
      </text>
    </comment>
    <comment ref="U10" authorId="2" shapeId="0" xr:uid="{00000000-0006-0000-0D00-000007000000}">
      <text>
        <r>
          <rPr>
            <b/>
            <sz val="9"/>
            <color indexed="81"/>
            <rFont val="Tahoma"/>
            <family val="2"/>
          </rPr>
          <t>Jacques du Toit:</t>
        </r>
        <r>
          <rPr>
            <sz val="9"/>
            <color indexed="81"/>
            <rFont val="Tahoma"/>
            <family val="2"/>
          </rPr>
          <t xml:space="preserve">
Usually the guest covers the cleaning fee, but it's best to allocate a small shortfall, especially if you give guests complimentary cleans on long stays</t>
        </r>
      </text>
    </comment>
    <comment ref="M11" authorId="0" shapeId="0" xr:uid="{00000000-0006-0000-0D00-000008000000}">
      <text>
        <r>
          <rPr>
            <sz val="9"/>
            <color indexed="81"/>
            <rFont val="Tahoma"/>
            <family val="2"/>
          </rPr>
          <t xml:space="preserve">
Monthly Operating Expenses (MOE) ratio should be under 40%
You don’t want more than 40% of your income to ever go to your Monthly Operating Expenses. This means you might have good positive cash flow at the end of your month.
</t>
        </r>
      </text>
    </comment>
    <comment ref="M12" authorId="0" shapeId="0" xr:uid="{00000000-0006-0000-0D00-000009000000}">
      <text>
        <r>
          <rPr>
            <sz val="9"/>
            <color indexed="81"/>
            <rFont val="Tahoma"/>
            <family val="2"/>
          </rPr>
          <t xml:space="preserve">
Capitalization rate
Real estate investors use the capitalization rate (or cap rate, for short) to quickly compare opportunities
This % indicates the return they would get on cash if they were to pay for this rental property fully in cash.
Cap rate is defined as the ratio between a property’s net operating income (NOI) and its purchase price.
NOI = Rental Income minus the Operating Expenses. The formula for calculating the cap rate is:
Cap Rate = NOI/Purchase Price × 100%
The cap rate calculation is a fairly simple one. Assume you bought a rental property and paid R800,000 in cash, R20,000 Transfer costs, R30,000 for renovations which makes your total cash investment in the rental property R850,000. 
Let’s say your tenants pay R10,000 for rent every month, and the operating costs is 20% or R2000/m which means you’ve gained R8000*12 =R96,000 for the year. 
To calculate the rental property’s CAP RATE, divide the Net Operating Income (R96,000) by the total investment you initially made (R850,000).
Cap Rate = (R96,000/R850,000) x 100% = 11,29% ROI
A Lower CAP rate makes the property more valuable
A Higer CAP rate makes the property less valuable</t>
        </r>
        <r>
          <rPr>
            <b/>
            <sz val="9"/>
            <color indexed="81"/>
            <rFont val="Tahoma"/>
            <family val="2"/>
          </rPr>
          <t xml:space="preserve">
 </t>
        </r>
      </text>
    </comment>
    <comment ref="M13" authorId="0" shapeId="0" xr:uid="{00000000-0006-0000-0D00-00000A000000}">
      <text>
        <r>
          <rPr>
            <sz val="9"/>
            <color indexed="81"/>
            <rFont val="Tahoma"/>
            <family val="2"/>
          </rPr>
          <t>IT NEVER RAINS BUT IT POURS !
Even if nothing breaks for a couple of months you still need to save this amount in a maintenance provision account for when needed.</t>
        </r>
      </text>
    </comment>
    <comment ref="M14" authorId="3" shapeId="0" xr:uid="{00000000-0006-0000-0D00-00000B000000}">
      <text>
        <r>
          <rPr>
            <b/>
            <sz val="9"/>
            <color indexed="81"/>
            <rFont val="Tahoma"/>
            <family val="2"/>
          </rPr>
          <t>Ralph Hollenstein:</t>
        </r>
        <r>
          <rPr>
            <sz val="9"/>
            <color indexed="81"/>
            <rFont val="Tahoma"/>
            <family val="2"/>
          </rPr>
          <t xml:space="preserve">
After repair value (ARV)
Purchase price + Reno cost &lt; ARV
If value is less than 0 then OK, else you over capetalised</t>
        </r>
      </text>
    </comment>
    <comment ref="R18" authorId="3" shapeId="0" xr:uid="{00000000-0006-0000-0D00-00000C000000}">
      <text>
        <r>
          <rPr>
            <sz val="9"/>
            <color indexed="81"/>
            <rFont val="Tahoma"/>
            <charset val="1"/>
          </rPr>
          <t xml:space="preserve">
Cash on Cash</t>
        </r>
      </text>
    </comment>
    <comment ref="R32" authorId="1" shapeId="0" xr:uid="{00000000-0006-0000-0D00-00000D000000}">
      <text>
        <r>
          <rPr>
            <sz val="9"/>
            <color indexed="81"/>
            <rFont val="Tahoma"/>
            <family val="2"/>
          </rPr>
          <t xml:space="preserve">Internal Rate of Return if you sell after  </t>
        </r>
        <r>
          <rPr>
            <b/>
            <sz val="9"/>
            <color indexed="81"/>
            <rFont val="Tahoma"/>
            <family val="2"/>
          </rPr>
          <t xml:space="preserve">3 YEARS.
</t>
        </r>
        <r>
          <rPr>
            <sz val="9"/>
            <color indexed="81"/>
            <rFont val="Tahoma"/>
            <family val="2"/>
          </rPr>
          <t xml:space="preserve">If RED it means your investment would have done better in the bank if you can get prime lending rates in the bank.
If GREEN it means your money can do better in this project than in the bank
</t>
        </r>
      </text>
    </comment>
    <comment ref="R33" authorId="1" shapeId="0" xr:uid="{00000000-0006-0000-0D00-00000E000000}">
      <text>
        <r>
          <rPr>
            <sz val="9"/>
            <color indexed="81"/>
            <rFont val="Tahoma"/>
            <family val="2"/>
          </rPr>
          <t>Internal Rate of Return if you sell after  5 YEARS.
If RED it means your investment would have done better in the bank if you can get prime lending rates in the bank.
If GREEN it means your money can do better in this project than in the bank</t>
        </r>
      </text>
    </comment>
    <comment ref="R34" authorId="1" shapeId="0" xr:uid="{00000000-0006-0000-0D00-00000F000000}">
      <text>
        <r>
          <rPr>
            <sz val="9"/>
            <color indexed="81"/>
            <rFont val="Tahoma"/>
            <family val="2"/>
          </rPr>
          <t>Internal Rate of Return if you sell after  10  YEARS.
If RED it means your investment would have done better in the bank if you can get prime lending rates in the bank.
If GREEN it means your money can do better in this project than in the bank</t>
        </r>
      </text>
    </comment>
    <comment ref="R35" authorId="1" shapeId="0" xr:uid="{00000000-0006-0000-0D00-000010000000}">
      <text>
        <r>
          <rPr>
            <sz val="9"/>
            <color indexed="81"/>
            <rFont val="Tahoma"/>
            <family val="2"/>
          </rPr>
          <t>Internal Rate of Return if you sell after  20  YEARS.
If RED it means your investment would have done better in the bank if you can get prime lending rates in the bank.
If GREEN it means your money can do better in this project than in the bank</t>
        </r>
      </text>
    </comment>
  </commentList>
</comments>
</file>

<file path=xl/sharedStrings.xml><?xml version="1.0" encoding="utf-8"?>
<sst xmlns="http://schemas.openxmlformats.org/spreadsheetml/2006/main" count="1373" uniqueCount="479">
  <si>
    <t>Loan amount</t>
  </si>
  <si>
    <t>Annual interest rate</t>
  </si>
  <si>
    <t>Scheduled payment</t>
  </si>
  <si>
    <t>Total interest</t>
  </si>
  <si>
    <t>LOAN AMORTIZATION SCHEDULE</t>
  </si>
  <si>
    <t>LOAN SUMMARY</t>
  </si>
  <si>
    <t>Building Insurance</t>
  </si>
  <si>
    <t>Garage</t>
  </si>
  <si>
    <t>Asking Price</t>
  </si>
  <si>
    <t>Arrears Rates &amp; Taxes</t>
  </si>
  <si>
    <t>Arrears Levy &amp; HOA</t>
  </si>
  <si>
    <t>Arrears Municipal Accounts</t>
  </si>
  <si>
    <t>Eviction Costs</t>
  </si>
  <si>
    <t>Sub-division Costs</t>
  </si>
  <si>
    <t>Plan Approval Costs</t>
  </si>
  <si>
    <t>Zoning Costs</t>
  </si>
  <si>
    <t>Rates &amp; Taxes</t>
  </si>
  <si>
    <t>MOE Ratio</t>
  </si>
  <si>
    <t>Annual Maintenance Provision</t>
  </si>
  <si>
    <t>Gross Rent / Purchase Price</t>
  </si>
  <si>
    <t>Angel Monthly Re-Payment</t>
  </si>
  <si>
    <t>Monthly
Cashflow</t>
  </si>
  <si>
    <t>Monthly
Income</t>
  </si>
  <si>
    <t>Bathrooms</t>
  </si>
  <si>
    <t>Levy | HOA</t>
  </si>
  <si>
    <t>PROPERTY VALUE</t>
  </si>
  <si>
    <t>OPERATING COSTS</t>
  </si>
  <si>
    <t>Purchase Discount</t>
  </si>
  <si>
    <t>Tenant Placement Costs</t>
  </si>
  <si>
    <t>After Repair Value</t>
  </si>
  <si>
    <t>Maintenance (3%)</t>
  </si>
  <si>
    <t>10%Contigency</t>
  </si>
  <si>
    <t>Deposit amount required</t>
  </si>
  <si>
    <t xml:space="preserve">Interest rate </t>
  </si>
  <si>
    <t>Monthly Re-Payment</t>
  </si>
  <si>
    <t>BUYING EXPENSES</t>
  </si>
  <si>
    <t>YEAR</t>
  </si>
  <si>
    <t>ANGEL INVESTOR</t>
  </si>
  <si>
    <t>Management Cost/m</t>
  </si>
  <si>
    <t>Void Cost/m</t>
  </si>
  <si>
    <t>Maintenance Cost/m</t>
  </si>
  <si>
    <t>INPUT</t>
  </si>
  <si>
    <t>RESULTS</t>
  </si>
  <si>
    <t>&lt;40%</t>
  </si>
  <si>
    <t>&gt;0%</t>
  </si>
  <si>
    <t>Outstanding Debt</t>
  </si>
  <si>
    <t>CAP Rate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</si>
  <si>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</si>
  <si>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</si>
  <si>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</si>
  <si>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</si>
  <si>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</si>
  <si>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</si>
  <si>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</si>
  <si>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</si>
  <si>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</si>
  <si>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</si>
  <si>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</si>
  <si>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</si>
  <si>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</si>
  <si>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</si>
  <si>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</si>
  <si>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</si>
  <si>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</si>
  <si>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</si>
  <si>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</si>
  <si>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</si>
  <si>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Property 24</t>
  </si>
  <si>
    <t>Equity</t>
  </si>
  <si>
    <t>NPV</t>
  </si>
  <si>
    <t>Exit Year 3</t>
  </si>
  <si>
    <t>Exit Year 5</t>
  </si>
  <si>
    <t>Exit Year 20</t>
  </si>
  <si>
    <t>Exit Year 10</t>
  </si>
  <si>
    <t>Bond</t>
  </si>
  <si>
    <t>Cum PV</t>
  </si>
  <si>
    <t>Angel Payment</t>
  </si>
  <si>
    <t>Bond Payment</t>
  </si>
  <si>
    <t>Capitalised Expenses</t>
  </si>
  <si>
    <t>Monthly Cashflow</t>
  </si>
  <si>
    <t>Bond amount</t>
  </si>
  <si>
    <t>Loan Term in Years</t>
  </si>
  <si>
    <t>Endorsement of Instalment Sale</t>
  </si>
  <si>
    <t>Purchase Price / Acquisition</t>
  </si>
  <si>
    <t>Bond Registration Fees</t>
  </si>
  <si>
    <t>ROI</t>
  </si>
  <si>
    <t>IRR</t>
  </si>
  <si>
    <t>&gt;10%</t>
  </si>
  <si>
    <t>Capital Employment</t>
  </si>
  <si>
    <t>Annual</t>
  </si>
  <si>
    <t>Cumulative</t>
  </si>
  <si>
    <t>Investment Multiple Factor</t>
  </si>
  <si>
    <t>Summary</t>
  </si>
  <si>
    <t>Capital Gain</t>
  </si>
  <si>
    <t>Cashflow</t>
  </si>
  <si>
    <t>RETURN ON INVESTMENT (ROI)</t>
  </si>
  <si>
    <t>INTERNAL RATE OF RETURN (IRR)</t>
  </si>
  <si>
    <t>ROI
(Cash on Cash)</t>
  </si>
  <si>
    <t>PV Equity</t>
  </si>
  <si>
    <t>PV
Annual Cashflow</t>
  </si>
  <si>
    <t>Internal Rate of Return Calculations</t>
  </si>
  <si>
    <t>Present Value Calculations</t>
  </si>
  <si>
    <t>Prime Interest Rate or Waited Average Cost of Capital</t>
  </si>
  <si>
    <t>Gross Yield</t>
  </si>
  <si>
    <t>Instant Equity</t>
  </si>
  <si>
    <t>Interest Rate</t>
  </si>
  <si>
    <t>Monthly</t>
  </si>
  <si>
    <t>Cumulative Net Cashflow plus Equity Gain</t>
  </si>
  <si>
    <t>Result</t>
  </si>
  <si>
    <t>Criteria</t>
  </si>
  <si>
    <t>&gt;0</t>
  </si>
  <si>
    <t>Monthly Expenses</t>
  </si>
  <si>
    <t>INVESTMENT FEASIBILITY EVALUATION</t>
  </si>
  <si>
    <t>Inflation Rate</t>
  </si>
  <si>
    <t>Comment</t>
  </si>
  <si>
    <t>MULTILET INVESTMENT FEASIBILITY EVALUATION</t>
  </si>
  <si>
    <t>Income</t>
  </si>
  <si>
    <t>Rooms</t>
  </si>
  <si>
    <t>Per room per month</t>
  </si>
  <si>
    <t>Other income</t>
  </si>
  <si>
    <t>Wifi</t>
  </si>
  <si>
    <t>Electricity</t>
  </si>
  <si>
    <t>Placeholder income</t>
  </si>
  <si>
    <t>Transport</t>
  </si>
  <si>
    <t>Insurance</t>
  </si>
  <si>
    <t>Water</t>
  </si>
  <si>
    <t>Rates &amp; taxes</t>
  </si>
  <si>
    <t>Cleaning</t>
  </si>
  <si>
    <t>Bank admin</t>
  </si>
  <si>
    <t>Other</t>
  </si>
  <si>
    <t>Security</t>
  </si>
  <si>
    <t>Management fee</t>
  </si>
  <si>
    <t>Avg p/room p/month</t>
  </si>
  <si>
    <t>Room 1</t>
  </si>
  <si>
    <t>Room 2</t>
  </si>
  <si>
    <t>Room 3</t>
  </si>
  <si>
    <t>Room 4</t>
  </si>
  <si>
    <t>Room 5</t>
  </si>
  <si>
    <t>Room 6</t>
  </si>
  <si>
    <t>Room 7</t>
  </si>
  <si>
    <t>Room 8</t>
  </si>
  <si>
    <t>Room 9</t>
  </si>
  <si>
    <t>Room 10</t>
  </si>
  <si>
    <t>Room 11</t>
  </si>
  <si>
    <t>Room 12</t>
  </si>
  <si>
    <t>Room 13</t>
  </si>
  <si>
    <t>Room 14</t>
  </si>
  <si>
    <t>Room 15</t>
  </si>
  <si>
    <t>Room 16</t>
  </si>
  <si>
    <t>Room 17</t>
  </si>
  <si>
    <t>Room 18</t>
  </si>
  <si>
    <t>Room 19</t>
  </si>
  <si>
    <t>Room 20</t>
  </si>
  <si>
    <t>Month multiplier</t>
  </si>
  <si>
    <t>Airbnb income</t>
  </si>
  <si>
    <t>Airbnb related expenses</t>
  </si>
  <si>
    <t>Other income related expenses</t>
  </si>
  <si>
    <t>Maintenance</t>
  </si>
  <si>
    <t>TOTAL MONTHLY OPERATING COSTS</t>
  </si>
  <si>
    <t>Monthly Gross Rent Income - Buy to Let</t>
  </si>
  <si>
    <t>MASTER INPUT SHEET</t>
  </si>
  <si>
    <t>Garden costs</t>
  </si>
  <si>
    <t>Other costs</t>
  </si>
  <si>
    <t>LTV</t>
  </si>
  <si>
    <t>Selling Costs</t>
  </si>
  <si>
    <t>Marketing</t>
  </si>
  <si>
    <t>Legal costs</t>
  </si>
  <si>
    <t>CoC</t>
  </si>
  <si>
    <t>CGT</t>
  </si>
  <si>
    <t>Acquisition Costs</t>
  </si>
  <si>
    <t>Cost of Money</t>
  </si>
  <si>
    <t>Total Costs</t>
  </si>
  <si>
    <t>Total Profit</t>
  </si>
  <si>
    <t>Personal</t>
  </si>
  <si>
    <t>Company</t>
  </si>
  <si>
    <t>Purchase price</t>
  </si>
  <si>
    <t>Standard</t>
  </si>
  <si>
    <t>Max offer calc</t>
  </si>
  <si>
    <t>Number of months for cost of money</t>
  </si>
  <si>
    <t>If seen as revenue</t>
  </si>
  <si>
    <t>Net profit - CGT</t>
  </si>
  <si>
    <t>Net profit - Revenue</t>
  </si>
  <si>
    <t>(safety % on selling price)</t>
  </si>
  <si>
    <t>Angel repayment term (years)</t>
  </si>
  <si>
    <t>(Agent comm %)</t>
  </si>
  <si>
    <t>Total angel interest</t>
  </si>
  <si>
    <t>Listing price</t>
  </si>
  <si>
    <t>Last sold price</t>
  </si>
  <si>
    <t>Interest only Angel calculation - fill for a flip</t>
  </si>
  <si>
    <t>Management (10%)</t>
  </si>
  <si>
    <t>Equity after refurb</t>
  </si>
  <si>
    <t>Appreciation rate (Lightstone)</t>
  </si>
  <si>
    <t>EXECUTIVE SUMMARY</t>
  </si>
  <si>
    <t>QUESTION</t>
  </si>
  <si>
    <t>ANSWER</t>
  </si>
  <si>
    <t>IS THE SELLER MOTIVATED TO SELL? - PLEASE EXPLAIN</t>
  </si>
  <si>
    <t>IS THERE EQUITY IN THE DEAL? - PLEASE EXPLAIN</t>
  </si>
  <si>
    <t>WHICH STRATEGY WOULD YOU LIKE TO PERSUE?</t>
  </si>
  <si>
    <t>SHOULD YOUR STRATEGY FAIL - WHAT WOULD THE EXIT STRATEGY BE?</t>
  </si>
  <si>
    <t>BY WHEN IS FINANCE REQUIRED? (AS PER OTP OR AGREEMENT WITH SELLER)</t>
  </si>
  <si>
    <t>IS THERE AN AGENT INVOLVED?</t>
  </si>
  <si>
    <t>ASKING PRICE ACCORDING TO THE SELLER?</t>
  </si>
  <si>
    <t>OTHER NOTES:</t>
  </si>
  <si>
    <t>Province</t>
  </si>
  <si>
    <t>City</t>
  </si>
  <si>
    <t>Listing Link</t>
  </si>
  <si>
    <t>Property Type</t>
  </si>
  <si>
    <t>House</t>
  </si>
  <si>
    <t>Bedrooms</t>
  </si>
  <si>
    <t>Parking</t>
  </si>
  <si>
    <t>Pool</t>
  </si>
  <si>
    <t>Flat</t>
  </si>
  <si>
    <t>Erf. Size [m^2]</t>
  </si>
  <si>
    <t>Under roof Size [m^2]</t>
  </si>
  <si>
    <t>Todays date</t>
  </si>
  <si>
    <t>Comparables</t>
  </si>
  <si>
    <t>No. of days on the market</t>
  </si>
  <si>
    <t>Listed for sale (P24, PP)</t>
  </si>
  <si>
    <t>Lightstone - Market Value</t>
  </si>
  <si>
    <t>Listing Price</t>
  </si>
  <si>
    <t>Erf. R/m^2</t>
  </si>
  <si>
    <t>Under roof R/m^2</t>
  </si>
  <si>
    <t>Lightstone</t>
  </si>
  <si>
    <t>LISTED FOR SALE</t>
  </si>
  <si>
    <t>Property 1</t>
  </si>
  <si>
    <t>Property 2</t>
  </si>
  <si>
    <t>Property 3</t>
  </si>
  <si>
    <t>Property 4</t>
  </si>
  <si>
    <t>Property 5</t>
  </si>
  <si>
    <t>Property 6</t>
  </si>
  <si>
    <t>Property 7</t>
  </si>
  <si>
    <t>PASTE WEB-LINK</t>
  </si>
  <si>
    <t xml:space="preserve"> </t>
  </si>
  <si>
    <t>Include in calc? (1 = Yes, 0 = No)</t>
  </si>
  <si>
    <t>RECENTLY SOLD (FROM LIGHTSTONE COMPARABLE  - SAME SIZE &amp; AREA)</t>
  </si>
  <si>
    <t>Sale Comp 1</t>
  </si>
  <si>
    <t>Sale Comp 2</t>
  </si>
  <si>
    <t>Sale Comp 3</t>
  </si>
  <si>
    <t>Sale Comp 4</t>
  </si>
  <si>
    <t>Sale Comp 5</t>
  </si>
  <si>
    <t>Sale Comp 6</t>
  </si>
  <si>
    <t>Sale Comp 7</t>
  </si>
  <si>
    <t>COMPLETE ADDRESS</t>
  </si>
  <si>
    <t>Average of Recently Sold</t>
  </si>
  <si>
    <t>Average of Listed</t>
  </si>
  <si>
    <t>Year</t>
  </si>
  <si>
    <t>% Growth</t>
  </si>
  <si>
    <t>Sold price</t>
  </si>
  <si>
    <t>MULTI-LET</t>
  </si>
  <si>
    <t>HOUSE</t>
  </si>
  <si>
    <t>https://www.airdna.co/airbnb-calculator</t>
  </si>
  <si>
    <t>TYPE</t>
  </si>
  <si>
    <t>ROOMS</t>
  </si>
  <si>
    <t xml:space="preserve"># PEOPLE </t>
  </si>
  <si>
    <t>RATE PER NIGHT</t>
  </si>
  <si>
    <t>AMOUNT</t>
  </si>
  <si>
    <t xml:space="preserve">PASTE WEB-LINK ===== &gt;  </t>
  </si>
  <si>
    <t>Room</t>
  </si>
  <si>
    <t>shared</t>
  </si>
  <si>
    <t>1 - 2</t>
  </si>
  <si>
    <t>Minor Refurb</t>
  </si>
  <si>
    <t>Facelift</t>
  </si>
  <si>
    <t>Cottage</t>
  </si>
  <si>
    <t>2 - 4</t>
  </si>
  <si>
    <t>AMOUNT PER MONTH</t>
  </si>
  <si>
    <t>2 BED FLAT</t>
  </si>
  <si>
    <t>3 - 6</t>
  </si>
  <si>
    <t>No work</t>
  </si>
  <si>
    <t>4 - 8</t>
  </si>
  <si>
    <t>1 BED FLAT</t>
  </si>
  <si>
    <t>ROOM ONLY</t>
  </si>
  <si>
    <t>REFURBISHMENT CALCULATIONS</t>
  </si>
  <si>
    <t>ITEM</t>
  </si>
  <si>
    <t>KITCHEN</t>
  </si>
  <si>
    <t>BATHROOMS</t>
  </si>
  <si>
    <t>GARDEN</t>
  </si>
  <si>
    <t>KEYS / LOCKS</t>
  </si>
  <si>
    <t>GLASS REPLACEMENT</t>
  </si>
  <si>
    <t>FLAT 1</t>
  </si>
  <si>
    <t>FLAT 2</t>
  </si>
  <si>
    <t>STAFF QUARTERS</t>
  </si>
  <si>
    <t>CAR PORT</t>
  </si>
  <si>
    <t>GATE MOTOR</t>
  </si>
  <si>
    <t>ELECTRICAL COC</t>
  </si>
  <si>
    <t>BULK CONTRIBUTIONS</t>
  </si>
  <si>
    <t>HOLDING COSTS</t>
  </si>
  <si>
    <t>ROOM 1</t>
  </si>
  <si>
    <t>QTY</t>
  </si>
  <si>
    <t>BATH 1</t>
  </si>
  <si>
    <t>TOTALS</t>
  </si>
  <si>
    <t>FLOOR</t>
  </si>
  <si>
    <t>WALLS</t>
  </si>
  <si>
    <t>CEILINGS</t>
  </si>
  <si>
    <t>CUPBOARDS</t>
  </si>
  <si>
    <t>GENERAL</t>
  </si>
  <si>
    <t>TOTAL</t>
  </si>
  <si>
    <t>ROOM 2</t>
  </si>
  <si>
    <t>BATH 2</t>
  </si>
  <si>
    <t>ROOM 3</t>
  </si>
  <si>
    <t>ROOM 4</t>
  </si>
  <si>
    <t>BATH 3</t>
  </si>
  <si>
    <t>ROOM 5</t>
  </si>
  <si>
    <t>ROOM 6</t>
  </si>
  <si>
    <t>Apartment/ Flat</t>
  </si>
  <si>
    <t>Townhouse</t>
  </si>
  <si>
    <t>Student Accommodation</t>
  </si>
  <si>
    <t>Market Median Price (R'000)</t>
  </si>
  <si>
    <t>COSTING</t>
  </si>
  <si>
    <t>SUB TOTAL</t>
  </si>
  <si>
    <t>VALUE</t>
  </si>
  <si>
    <t>Property appreciation rate (ZAHomes)</t>
  </si>
  <si>
    <t>IS THE PROPERTY LISTED? (If Yes, then please add the link to the "PROPERTY DETAILS" sheet.) Click this cell to go to where you should provide the link</t>
  </si>
  <si>
    <t>Transfer Fees &amp; Transfer Duty</t>
  </si>
  <si>
    <t>Monthly Gross Rent Income - Multilet</t>
  </si>
  <si>
    <t>Monthly Gross Rent Income - Airbnb</t>
  </si>
  <si>
    <t>&gt;2%</t>
  </si>
  <si>
    <t>&gt;16%</t>
  </si>
  <si>
    <t>Water &amp; services</t>
  </si>
  <si>
    <t>All other expenses (annualised)(click link)</t>
  </si>
  <si>
    <t>All student accomm costs (click link)</t>
  </si>
  <si>
    <t>***ADDITIONAL TOOL TO ASSIST WITH COMPLETING ABOVE IF NEEDED*** It doesn't complete the section above, so you need to still manually fill the above</t>
  </si>
  <si>
    <t>OPERATING COSTS (B2L / Flip / Airbnb)</t>
  </si>
  <si>
    <t>Transfer costs + duty</t>
  </si>
  <si>
    <t>Occupancy %</t>
  </si>
  <si>
    <t>Cleaning fee</t>
  </si>
  <si>
    <t>Per stay</t>
  </si>
  <si>
    <t>Avg stay length (days)</t>
  </si>
  <si>
    <t>Guest consumables</t>
  </si>
  <si>
    <t>Linen cost provision</t>
  </si>
  <si>
    <t>Cleaning materials provision</t>
  </si>
  <si>
    <t>Annual Net Cashflow</t>
  </si>
  <si>
    <t>Net Yield (after finance costs)</t>
  </si>
  <si>
    <t>PAINT (INSIDE)</t>
  </si>
  <si>
    <t>PAINT (OUTSIDE)</t>
  </si>
  <si>
    <t>TILING/ m^2</t>
  </si>
  <si>
    <t>ROOF AND GUTTER REPAIRS</t>
  </si>
  <si>
    <t>PROJECT MANAGEMENT</t>
  </si>
  <si>
    <t>HOLD PERIOD (Months)</t>
  </si>
  <si>
    <t>(1 - 12 months)</t>
  </si>
  <si>
    <t>MONTHLY COST</t>
  </si>
  <si>
    <t>TOTAL HOLD PEROID</t>
  </si>
  <si>
    <t>Difference between Listed and Lightstone</t>
  </si>
  <si>
    <t>RENTAL DATA</t>
  </si>
  <si>
    <t>BUY-TO-LET</t>
  </si>
  <si>
    <t>airbnb</t>
  </si>
  <si>
    <t>AVERAGE</t>
  </si>
  <si>
    <t>BEDROOMS</t>
  </si>
  <si>
    <t>Studio / Bachelor flat</t>
  </si>
  <si>
    <t>TPN RENTAL REPORT / STATS</t>
  </si>
  <si>
    <t>AirDNA report</t>
  </si>
  <si>
    <t>STUDIO/ BACHELOR APARTMENT</t>
  </si>
  <si>
    <t>ARV check</t>
  </si>
  <si>
    <t>Ooba Bond and Transfer Costs</t>
  </si>
  <si>
    <t>Under Roof Size</t>
  </si>
  <si>
    <t>Used Value</t>
  </si>
  <si>
    <t>Estimated After Repair Value (ARV)</t>
  </si>
  <si>
    <t>Own Adjusted Value</t>
  </si>
  <si>
    <t>Sourcing Agent Fee (5%)</t>
  </si>
  <si>
    <t>Diff. Listed vs. Lightstone</t>
  </si>
  <si>
    <t>Address (No, street name, suburb)</t>
  </si>
  <si>
    <t>BATH / SHOWER</t>
  </si>
  <si>
    <t>BASIN</t>
  </si>
  <si>
    <t>TAPS AND FIT</t>
  </si>
  <si>
    <t>TOILET</t>
  </si>
  <si>
    <t>INSTALLATION</t>
  </si>
  <si>
    <t>TPN Average</t>
  </si>
  <si>
    <t>Own Value</t>
  </si>
  <si>
    <t>Rental Comparables listed (P24, PP, Gumtree, etc.)
Verify with TPN rental data (if possible)
Adjust rentals if needed by using your own value</t>
  </si>
  <si>
    <t>&lt;1</t>
  </si>
  <si>
    <t>Renovation costs (excluding contingency)</t>
  </si>
  <si>
    <t>Void (Normal 8%)</t>
  </si>
  <si>
    <t>These figures are hardcoded to a 2 bedroom Airbnb. Adjust accordinly, but do not lower for a 1 bed</t>
  </si>
  <si>
    <t>CONTINGENCY</t>
  </si>
  <si>
    <t>&gt;Prime+3</t>
  </si>
  <si>
    <t>LAST 10 YEARS SALES TRENDS FROM LIGHTSTONE REPORT</t>
  </si>
  <si>
    <t>Average growth over 10 years</t>
  </si>
  <si>
    <t>Time</t>
  </si>
  <si>
    <t>BOND</t>
  </si>
  <si>
    <t>Lightstone Value (MV)</t>
  </si>
  <si>
    <t>Total</t>
  </si>
  <si>
    <t>Description</t>
  </si>
  <si>
    <t>Grand total</t>
  </si>
  <si>
    <t>STUDENT ACCOMMODATION CALCULATOR</t>
  </si>
  <si>
    <t>INCOME</t>
  </si>
  <si>
    <t>OTHER INCOME AND EXPENSES</t>
  </si>
  <si>
    <t>ROOM BREAKDOWNS</t>
  </si>
  <si>
    <t>Airbnb CALCULATOR</t>
  </si>
  <si>
    <t>Notes</t>
  </si>
  <si>
    <t>Void</t>
  </si>
  <si>
    <t>STUDENT ACCOMMODATION INVESTMENT FEASIBILITY EVALUATION</t>
  </si>
  <si>
    <t>AIRBNB INVESTMENT FEASIBILITY EVALUATION</t>
  </si>
  <si>
    <t>MULTILET</t>
  </si>
  <si>
    <t>OTHER INCOME</t>
  </si>
  <si>
    <t>Other Income</t>
  </si>
  <si>
    <t>Placeholder income 1</t>
  </si>
  <si>
    <t>Placeholder income 2</t>
  </si>
  <si>
    <t>Placeholder income 3</t>
  </si>
  <si>
    <t>COMPARABLE AVERAGES</t>
  </si>
  <si>
    <t>FLIP CALCULATOR</t>
  </si>
  <si>
    <t>After repair value</t>
  </si>
  <si>
    <t>Agent Commission (excl. VAT)</t>
  </si>
  <si>
    <t>Bond Calcellation Fee</t>
  </si>
  <si>
    <t>Municipal clearance certificate</t>
  </si>
  <si>
    <t>SPECIFIC EXPENSES</t>
  </si>
  <si>
    <t>Airbnb specific expenses</t>
  </si>
  <si>
    <t>BOND AMOUNT</t>
  </si>
  <si>
    <t>ESTIMATED INTEREST RATE</t>
  </si>
  <si>
    <t>PAYMENT</t>
  </si>
  <si>
    <t>DAYS</t>
  </si>
  <si>
    <t>YEARS</t>
  </si>
  <si>
    <t>REMAINING BALANCE</t>
  </si>
  <si>
    <t>BOND ARREARS (Months)</t>
  </si>
  <si>
    <t>BOND CANCELLATION IF FAILED TO NOTIFY BANK  90 DAYS IN ADVANCE (1%)</t>
  </si>
  <si>
    <t>MUNICIPAL ACCOUNT &amp; LEVY ARREARS (Months)</t>
  </si>
  <si>
    <t>MUNICIPAL CLEARANCE CERTIFICATE</t>
  </si>
  <si>
    <t>ELECTRIC FENCE COC</t>
  </si>
  <si>
    <t>WATER INSTALLATION CERTIFICATE</t>
  </si>
  <si>
    <t>PLUMBING CERTIFICATE</t>
  </si>
  <si>
    <t>GAS CERTIFICATE</t>
  </si>
  <si>
    <t>BEETLE-FREE CERTIFICATE</t>
  </si>
  <si>
    <t>SELLING PRICE</t>
  </si>
  <si>
    <t>ESTATE AGENT FEE INCL. VAT</t>
  </si>
  <si>
    <t>TOTAL SELLER COSTS TO COVER</t>
  </si>
  <si>
    <t>SELLER PROFIT/ LOSS</t>
  </si>
  <si>
    <t>Scheduled no. of payments</t>
  </si>
  <si>
    <t>Loan term (in years)</t>
  </si>
  <si>
    <t>Actual no. of payments</t>
  </si>
  <si>
    <t>Payments per year</t>
  </si>
  <si>
    <t>Total extra payments</t>
  </si>
  <si>
    <t>Bond Reg. date</t>
  </si>
  <si>
    <t>Total Payments</t>
  </si>
  <si>
    <t>Extra payment</t>
  </si>
  <si>
    <t>Period</t>
  </si>
  <si>
    <t>Date</t>
  </si>
  <si>
    <t>Scheduled
Payment</t>
  </si>
  <si>
    <t>Extra 
Payment</t>
  </si>
  <si>
    <t>Total 
Payment</t>
  </si>
  <si>
    <t>Principal</t>
  </si>
  <si>
    <t>Interest</t>
  </si>
  <si>
    <t>Balance</t>
  </si>
  <si>
    <t>Year 21</t>
  </si>
  <si>
    <t>Year 22</t>
  </si>
  <si>
    <t>Year 23</t>
  </si>
  <si>
    <t>Year 24</t>
  </si>
  <si>
    <t>Year 25</t>
  </si>
  <si>
    <t>Year 26</t>
  </si>
  <si>
    <t>Year 27</t>
  </si>
  <si>
    <t>Year 28</t>
  </si>
  <si>
    <t>Year 29</t>
  </si>
  <si>
    <t>Year 30</t>
  </si>
  <si>
    <t>ESTIMATED LOAN TERM (Years)</t>
  </si>
  <si>
    <t>MONTHS PAID</t>
  </si>
  <si>
    <t>Room qty Validation</t>
  </si>
  <si>
    <t>Start of Load Date</t>
  </si>
  <si>
    <t>EASYSELL - SELLER DEBT AND COST TO SELL</t>
  </si>
  <si>
    <t>STUDENT ACCOMMODATION EXPENSES</t>
  </si>
  <si>
    <t>ROOM BREAKDOWN</t>
  </si>
  <si>
    <t>OTHER INCOME &amp; EXPENSES (RELATED TO STUDENT ACCOMMODATION)</t>
  </si>
  <si>
    <t>PROPERTY DETAILS</t>
  </si>
  <si>
    <t>FURNITURE STUDENT ACCOMMODATION</t>
  </si>
  <si>
    <t>Own Cash Funds Required</t>
  </si>
  <si>
    <t>FURNITURE AIRBNB</t>
  </si>
  <si>
    <t>Wi-Fi</t>
  </si>
  <si>
    <t>Capex (Improvements, add value) (5%)</t>
  </si>
  <si>
    <t>Capex Cost/m</t>
  </si>
  <si>
    <t>Total Monthly Expenses excl. bond</t>
  </si>
  <si>
    <t>Capex</t>
  </si>
  <si>
    <t>Annualised Expenses</t>
  </si>
  <si>
    <t>Monthly Gross Rent Income - Student (annualised)</t>
  </si>
  <si>
    <t>Netflix / other services</t>
  </si>
  <si>
    <t>Other holding costs</t>
  </si>
  <si>
    <t>Yes</t>
  </si>
  <si>
    <t>No</t>
  </si>
  <si>
    <t>Insert your own text as needed</t>
  </si>
  <si>
    <t>Listing date</t>
  </si>
  <si>
    <t>Last sold date</t>
  </si>
  <si>
    <t>Sold date</t>
  </si>
  <si>
    <t>BOND REGISTRATION DATE</t>
  </si>
  <si>
    <t>TODAY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</si>
</sst>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6" formatCode="&quot;R&quot;#,##0;[Red]\-&quot;R&quot;#,##0"/>
    <numFmt numFmtId="8" formatCode="&quot;R&quot;#,##0.00;[Red]\-&quot;R&quot;#,##0.00"/>
    <numFmt numFmtId="44" formatCode="_-&quot;R&quot;* #,##0.00_-;\-&quot;R&quot;* #,##0.00_-;_-&quot;R&quot;* &quot;-&quot;??_-;_-@_-"/>
    <numFmt numFmtId="43" formatCode="_-* #,##0.00_-;\-* #,##0.00_-;_-* &quot;-&quot;??_-;_-@_-"/>
    <numFmt numFmtId="164" formatCode="&quot;$&quot;#,##0.00_);[Red]\(&quot;$&quot;#,##0.00\)"/>
    <numFmt numFmtId="165" formatCode="&quot;$&quot;#,##0.00"/>
    <numFmt numFmtId="166" formatCode="&quot;R&quot;\ #,##0"/>
    <numFmt numFmtId="167" formatCode="&quot;R&quot;#,##0"/>
    <numFmt numFmtId="168" formatCode="0.0%"/>
    <numFmt numFmtId="169" formatCode="0.0"/>
    <numFmt numFmtId="170" formatCode="#,##0.0"/>
    <numFmt numFmtId="171" formatCode="_-[$R-1C09]* #,##0.00_-;\-[$R-1C09]* #,##0.00_-;_-[$R-1C09]* &quot;-&quot;??_-;_-@_-"/>
    <numFmt numFmtId="172" formatCode="[$R-1C09]\ #,##0;[Red][$R-1C09]\ \-#,##0"/>
    <numFmt numFmtId="173" formatCode="#,##0_ ;\-#,##0\ "/>
  </numFmts>
  <fonts count="83" x14ac:knownFonts="1">
    <font>
      <sz val="11"/>
      <name val="Arial"/>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16"/>
      <color theme="1" tint="0.24994659260841701"/>
      <name val="Microsoft Sans Serif"/>
      <family val="2"/>
      <scheme val="major"/>
    </font>
    <font>
      <b/>
      <sz val="11"/>
      <color theme="3"/>
      <name val="Arial"/>
      <family val="2"/>
      <scheme val="minor"/>
    </font>
    <font>
      <sz val="11"/>
      <color theme="1" tint="0.24994659260841701"/>
      <name val="Arial"/>
      <family val="2"/>
      <scheme val="minor"/>
    </font>
    <font>
      <b/>
      <sz val="11"/>
      <color theme="1" tint="0.24994659260841701"/>
      <name val="Microsoft Sans Serif"/>
      <family val="2"/>
      <scheme val="major"/>
    </font>
    <font>
      <i/>
      <sz val="11"/>
      <color theme="1" tint="0.34998626667073579"/>
      <name val="Arial"/>
      <family val="2"/>
      <scheme val="minor"/>
    </font>
    <font>
      <sz val="11"/>
      <name val="Arial"/>
      <family val="2"/>
      <scheme val="minor"/>
    </font>
    <font>
      <b/>
      <sz val="11"/>
      <color theme="0"/>
      <name val="Arial"/>
      <family val="2"/>
      <scheme val="minor"/>
    </font>
    <font>
      <b/>
      <sz val="9"/>
      <color indexed="81"/>
      <name val="Tahoma"/>
      <family val="2"/>
    </font>
    <font>
      <sz val="9"/>
      <color indexed="81"/>
      <name val="Tahoma"/>
      <family val="2"/>
    </font>
    <font>
      <sz val="8"/>
      <name val="Arial"/>
      <family val="2"/>
      <scheme val="minor"/>
    </font>
    <font>
      <sz val="11"/>
      <name val="Bahnschrift"/>
      <family val="2"/>
    </font>
    <font>
      <sz val="11"/>
      <color theme="1"/>
      <name val="Bahnschrift"/>
      <family val="2"/>
    </font>
    <font>
      <b/>
      <sz val="11"/>
      <color theme="1"/>
      <name val="Bahnschrift"/>
      <family val="2"/>
    </font>
    <font>
      <b/>
      <sz val="11"/>
      <name val="Bahnschrift"/>
      <family val="2"/>
    </font>
    <font>
      <u/>
      <sz val="11"/>
      <color theme="10"/>
      <name val="Arial"/>
      <family val="2"/>
      <scheme val="minor"/>
    </font>
    <font>
      <b/>
      <sz val="11"/>
      <name val="Arial"/>
      <family val="2"/>
      <scheme val="minor"/>
    </font>
    <font>
      <sz val="11"/>
      <color theme="1"/>
      <name val="Arial"/>
      <family val="2"/>
    </font>
    <font>
      <b/>
      <sz val="12"/>
      <color theme="1"/>
      <name val="Arial"/>
      <family val="2"/>
    </font>
    <font>
      <sz val="11"/>
      <name val="Arial"/>
      <family val="2"/>
    </font>
    <font>
      <b/>
      <u/>
      <sz val="11"/>
      <color rgb="FF0070C0"/>
      <name val="Arial"/>
      <family val="2"/>
    </font>
    <font>
      <b/>
      <sz val="11"/>
      <color theme="1"/>
      <name val="Arial"/>
      <family val="2"/>
    </font>
    <font>
      <b/>
      <sz val="12"/>
      <color theme="1"/>
      <name val="Arial"/>
      <family val="2"/>
      <scheme val="minor"/>
    </font>
    <font>
      <sz val="10"/>
      <color theme="1"/>
      <name val="Arial"/>
      <family val="2"/>
    </font>
    <font>
      <b/>
      <sz val="11"/>
      <name val="Arial"/>
      <family val="2"/>
    </font>
    <font>
      <b/>
      <sz val="8"/>
      <color theme="1"/>
      <name val="Arial"/>
      <family val="2"/>
    </font>
    <font>
      <b/>
      <u/>
      <sz val="11"/>
      <name val="Arial"/>
      <family val="2"/>
      <scheme val="minor"/>
    </font>
    <font>
      <b/>
      <sz val="11"/>
      <color rgb="FFFF0000"/>
      <name val="Arial"/>
      <family val="2"/>
      <scheme val="minor"/>
    </font>
    <font>
      <b/>
      <sz val="11"/>
      <color theme="4" tint="-0.249977111117893"/>
      <name val="Arial"/>
      <family val="2"/>
      <scheme val="minor"/>
    </font>
    <font>
      <u/>
      <sz val="11"/>
      <color theme="10"/>
      <name val="Arial"/>
      <family val="2"/>
    </font>
    <font>
      <b/>
      <sz val="8"/>
      <color theme="0"/>
      <name val="Arial"/>
      <family val="2"/>
    </font>
    <font>
      <sz val="8"/>
      <color rgb="FFFF0000"/>
      <name val="Arial"/>
      <family val="2"/>
    </font>
    <font>
      <sz val="8"/>
      <name val="Arial"/>
      <family val="2"/>
    </font>
    <font>
      <sz val="11"/>
      <color rgb="FFFF0000"/>
      <name val="Arial"/>
      <family val="2"/>
      <scheme val="minor"/>
    </font>
    <font>
      <b/>
      <sz val="11"/>
      <color rgb="FFFFFFFF"/>
      <name val="Arial"/>
      <family val="2"/>
    </font>
    <font>
      <b/>
      <sz val="10"/>
      <color theme="1"/>
      <name val="Arial"/>
      <family val="2"/>
    </font>
    <font>
      <b/>
      <sz val="11"/>
      <color theme="0"/>
      <name val="Arial"/>
      <family val="2"/>
    </font>
    <font>
      <b/>
      <sz val="8"/>
      <color rgb="FFFFFFFF"/>
      <name val="Arial"/>
      <family val="2"/>
    </font>
    <font>
      <b/>
      <sz val="8"/>
      <color rgb="FF000000"/>
      <name val="Arial"/>
      <family val="2"/>
    </font>
    <font>
      <sz val="8"/>
      <color rgb="FF000000"/>
      <name val="Arial"/>
      <family val="2"/>
    </font>
    <font>
      <b/>
      <sz val="8"/>
      <color rgb="FF0070C0"/>
      <name val="Arial"/>
      <family val="2"/>
    </font>
    <font>
      <sz val="8"/>
      <color rgb="FFFFFFFF"/>
      <name val="Arial"/>
      <family val="2"/>
    </font>
    <font>
      <b/>
      <sz val="8"/>
      <color indexed="81"/>
      <name val="Arial"/>
      <family val="2"/>
    </font>
    <font>
      <sz val="8"/>
      <color indexed="81"/>
      <name val="Arial"/>
      <family val="2"/>
    </font>
    <font>
      <u/>
      <sz val="8"/>
      <color theme="1"/>
      <name val="Arial"/>
      <family val="2"/>
    </font>
    <font>
      <b/>
      <u/>
      <sz val="8"/>
      <color theme="1"/>
      <name val="Arial"/>
      <family val="2"/>
    </font>
    <font>
      <b/>
      <sz val="8"/>
      <name val="Arial"/>
      <family val="2"/>
    </font>
    <font>
      <b/>
      <sz val="8"/>
      <color rgb="FFFF0000"/>
      <name val="Arial"/>
      <family val="2"/>
    </font>
    <font>
      <sz val="11"/>
      <color theme="1"/>
      <name val="Arial"/>
      <family val="2"/>
    </font>
    <font>
      <b/>
      <u/>
      <sz val="8"/>
      <name val="Arial"/>
      <family val="2"/>
    </font>
    <font>
      <b/>
      <sz val="10"/>
      <name val="Arial"/>
      <family val="2"/>
    </font>
    <font>
      <b/>
      <sz val="12"/>
      <color theme="0"/>
      <name val="Arial"/>
      <family val="2"/>
    </font>
    <font>
      <sz val="8"/>
      <color rgb="FF0070C0"/>
      <name val="Arial"/>
      <family val="2"/>
    </font>
    <font>
      <sz val="12"/>
      <color theme="1"/>
      <name val="Arial"/>
      <family val="2"/>
      <scheme val="minor"/>
    </font>
    <font>
      <u/>
      <sz val="8"/>
      <color theme="10"/>
      <name val="Arial"/>
      <family val="2"/>
    </font>
    <font>
      <i/>
      <sz val="11"/>
      <color theme="1"/>
      <name val="Arial"/>
      <family val="2"/>
    </font>
    <font>
      <b/>
      <sz val="11"/>
      <color theme="1"/>
      <name val="Arial"/>
      <family val="2"/>
      <scheme val="minor"/>
    </font>
    <font>
      <sz val="11"/>
      <color theme="1"/>
      <name val="Arial"/>
      <family val="2"/>
      <scheme val="minor"/>
    </font>
    <font>
      <b/>
      <u/>
      <sz val="11"/>
      <color rgb="FF0070C0"/>
      <name val="Arial"/>
      <family val="2"/>
      <scheme val="minor"/>
    </font>
    <font>
      <sz val="11"/>
      <color rgb="FF000000"/>
      <name val="Arial"/>
      <family val="2"/>
      <scheme val="minor"/>
    </font>
    <font>
      <sz val="14"/>
      <name val="Arial"/>
      <family val="2"/>
      <scheme val="minor"/>
    </font>
    <font>
      <b/>
      <i/>
      <sz val="14"/>
      <color theme="0"/>
      <name val="Arial"/>
      <family val="2"/>
      <scheme val="minor"/>
    </font>
    <font>
      <b/>
      <i/>
      <sz val="14"/>
      <name val="Arial"/>
      <family val="2"/>
      <scheme val="minor"/>
    </font>
    <font>
      <sz val="14"/>
      <name val="Bahnschrift"/>
      <family val="2"/>
    </font>
    <font>
      <b/>
      <i/>
      <sz val="14"/>
      <name val="Arial"/>
      <family val="2"/>
    </font>
    <font>
      <b/>
      <sz val="11"/>
      <color theme="1" tint="0.24994659260841701"/>
      <name val="Arial"/>
      <family val="2"/>
      <scheme val="minor"/>
    </font>
    <font>
      <i/>
      <sz val="11"/>
      <color theme="1"/>
      <name val="Arial"/>
      <family val="2"/>
      <scheme val="minor"/>
    </font>
    <font>
      <u/>
      <sz val="11"/>
      <color rgb="FF0070C0"/>
      <name val="Arial"/>
      <family val="2"/>
    </font>
    <font>
      <b/>
      <i/>
      <sz val="14"/>
      <color theme="0"/>
      <name val="Arial"/>
      <family val="2"/>
    </font>
    <font>
      <u/>
      <sz val="10"/>
      <color theme="1"/>
      <name val="Arial"/>
      <family val="2"/>
      <scheme val="minor"/>
    </font>
    <font>
      <sz val="11"/>
      <color theme="1"/>
      <name val="Calibri"/>
      <family val="2"/>
    </font>
    <font>
      <b/>
      <sz val="9"/>
      <color theme="0"/>
      <name val="Arial"/>
      <family val="2"/>
    </font>
    <font>
      <sz val="9"/>
      <color indexed="81"/>
      <name val="Tahoma"/>
      <charset val="1"/>
    </font>
  </fonts>
  <fills count="42">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rgb="FFEFF9FF"/>
        <bgColor indexed="64"/>
      </patternFill>
    </fill>
    <fill>
      <patternFill patternType="solid">
        <fgColor rgb="FFE6F2E6"/>
        <bgColor indexed="64"/>
      </patternFill>
    </fill>
    <fill>
      <patternFill patternType="solid">
        <fgColor theme="0" tint="-0.14999847407452621"/>
        <bgColor indexed="64"/>
      </patternFill>
    </fill>
    <fill>
      <patternFill patternType="solid">
        <fgColor rgb="FFE5F5FF"/>
        <bgColor indexed="64"/>
      </patternFill>
    </fill>
    <fill>
      <patternFill patternType="solid">
        <fgColor rgb="FFF9FFE1"/>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0"/>
        <bgColor indexed="64"/>
      </patternFill>
    </fill>
    <fill>
      <patternFill patternType="solid">
        <fgColor rgb="FFCDE6CC"/>
        <bgColor indexed="64"/>
      </patternFill>
    </fill>
    <fill>
      <patternFill patternType="solid">
        <fgColor rgb="FFE6E6E6"/>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bgColor rgb="FF0070C0"/>
      </patternFill>
    </fill>
    <fill>
      <patternFill patternType="solid">
        <fgColor theme="4"/>
        <bgColor indexed="64"/>
      </patternFill>
    </fill>
    <fill>
      <patternFill patternType="solid">
        <fgColor rgb="FF00B050"/>
        <bgColor rgb="FF00B050"/>
      </patternFill>
    </fill>
    <fill>
      <patternFill patternType="solid">
        <fgColor rgb="FF76923C"/>
        <bgColor rgb="FF76923C"/>
      </patternFill>
    </fill>
    <fill>
      <patternFill patternType="solid">
        <fgColor theme="4"/>
        <bgColor rgb="FF92CDDC"/>
      </patternFill>
    </fill>
    <fill>
      <patternFill patternType="solid">
        <fgColor rgb="FF366092"/>
        <bgColor rgb="FF366092"/>
      </patternFill>
    </fill>
    <fill>
      <patternFill patternType="solid">
        <fgColor rgb="FF3F3F3F"/>
        <bgColor rgb="FF3F3F3F"/>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rgb="FF00B0F0"/>
      </patternFill>
    </fill>
    <fill>
      <patternFill patternType="solid">
        <fgColor theme="9" tint="0.59999389629810485"/>
        <bgColor rgb="FF95B3D7"/>
      </patternFill>
    </fill>
    <fill>
      <patternFill patternType="solid">
        <fgColor theme="4" tint="-0.249977111117893"/>
        <bgColor indexed="64"/>
      </patternFill>
    </fill>
    <fill>
      <patternFill patternType="solid">
        <fgColor theme="1"/>
        <bgColor indexed="64"/>
      </patternFill>
    </fill>
    <fill>
      <patternFill patternType="solid">
        <fgColor theme="1"/>
        <bgColor rgb="FF00B0F0"/>
      </patternFill>
    </fill>
    <fill>
      <patternFill patternType="solid">
        <fgColor rgb="FF0070C0"/>
        <bgColor rgb="FF0070C0"/>
      </patternFill>
    </fill>
    <fill>
      <patternFill patternType="solid">
        <fgColor rgb="FF0070C0"/>
        <bgColor indexed="64"/>
      </patternFill>
    </fill>
    <fill>
      <patternFill patternType="solid">
        <fgColor theme="4" tint="0.59999389629810485"/>
        <bgColor rgb="FFFFF2CC"/>
      </patternFill>
    </fill>
    <fill>
      <patternFill patternType="solid">
        <fgColor theme="0" tint="-0.249977111117893"/>
        <bgColor rgb="FF00B0F0"/>
      </patternFill>
    </fill>
    <fill>
      <patternFill patternType="solid">
        <fgColor theme="0" tint="-0.249977111117893"/>
        <bgColor rgb="FF95B3D7"/>
      </patternFill>
    </fill>
    <fill>
      <patternFill patternType="solid">
        <fgColor theme="0" tint="-0.249977111117893"/>
        <bgColor rgb="FFFFFFFF"/>
      </patternFill>
    </fill>
    <fill>
      <patternFill patternType="solid">
        <fgColor theme="0" tint="-0.249977111117893"/>
        <bgColor rgb="FFFFF2CC"/>
      </patternFill>
    </fill>
    <fill>
      <patternFill patternType="solid">
        <fgColor theme="4" tint="0.59999389629810485"/>
        <bgColor rgb="FFFFE599"/>
      </patternFill>
    </fill>
    <fill>
      <patternFill patternType="solid">
        <fgColor theme="5"/>
        <bgColor indexed="64"/>
      </patternFill>
    </fill>
  </fills>
  <borders count="45">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rgb="FF000000"/>
      </left>
      <right/>
      <top style="thin">
        <color rgb="FF000000"/>
      </top>
      <bottom/>
      <diagonal/>
    </border>
    <border>
      <left style="thin">
        <color theme="9" tint="0.39997558519241921"/>
      </left>
      <right/>
      <top style="thin">
        <color indexed="64"/>
      </top>
      <bottom/>
      <diagonal/>
    </border>
    <border>
      <left/>
      <right style="thin">
        <color theme="9" tint="0.39997558519241921"/>
      </right>
      <top style="thin">
        <color indexed="64"/>
      </top>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28">
    <xf numFmtId="0" fontId="0" fillId="0" borderId="0"/>
    <xf numFmtId="0" fontId="11" fillId="0" borderId="1" applyNumberFormat="0" applyFill="0" applyProtection="0">
      <alignment vertical="center"/>
    </xf>
    <xf numFmtId="0" fontId="14" fillId="0" borderId="2" applyNumberFormat="0" applyFill="0" applyProtection="0">
      <alignment vertical="center"/>
    </xf>
    <xf numFmtId="0" fontId="12" fillId="0" borderId="3" applyNumberFormat="0" applyFill="0" applyProtection="0">
      <alignment vertical="center"/>
    </xf>
    <xf numFmtId="0" fontId="13" fillId="2" borderId="4" applyNumberFormat="0" applyProtection="0">
      <alignment horizontal="right"/>
    </xf>
    <xf numFmtId="0" fontId="15" fillId="0" borderId="4" applyNumberFormat="0" applyProtection="0">
      <alignment vertical="center"/>
    </xf>
    <xf numFmtId="10" fontId="16" fillId="0" borderId="0" applyFont="0" applyFill="0" applyBorder="0" applyAlignment="0" applyProtection="0"/>
    <xf numFmtId="165" fontId="13" fillId="2" borderId="0" applyFont="0" applyFill="0" applyBorder="0" applyAlignment="0" applyProtection="0"/>
    <xf numFmtId="0" fontId="13" fillId="3" borderId="0" applyNumberFormat="0" applyFont="0" applyAlignment="0">
      <alignment horizontal="center" vertical="center" wrapText="1"/>
    </xf>
    <xf numFmtId="0" fontId="17" fillId="4" borderId="0" applyNumberFormat="0" applyBorder="0" applyProtection="0">
      <alignment vertical="center" wrapText="1"/>
    </xf>
    <xf numFmtId="1" fontId="13" fillId="3" borderId="0" applyFont="0" applyFill="0" applyBorder="0" applyAlignment="0"/>
    <xf numFmtId="14" fontId="13" fillId="0" borderId="0" applyFont="0" applyFill="0" applyBorder="0" applyAlignment="0"/>
    <xf numFmtId="165" fontId="13" fillId="2" borderId="0" applyFont="0" applyFill="0" applyBorder="0" applyProtection="0">
      <alignment horizontal="right" indent="2"/>
    </xf>
    <xf numFmtId="0" fontId="17" fillId="4" borderId="0" applyBorder="0" applyProtection="0">
      <alignment horizontal="right" vertical="center" wrapText="1" indent="2"/>
    </xf>
    <xf numFmtId="0" fontId="25" fillId="0" borderId="0" applyNumberFormat="0" applyFill="0" applyBorder="0" applyAlignment="0" applyProtection="0"/>
    <xf numFmtId="0" fontId="27" fillId="0" borderId="0"/>
    <xf numFmtId="43" fontId="16" fillId="0" borderId="0" applyFont="0" applyFill="0" applyBorder="0" applyAlignment="0" applyProtection="0"/>
    <xf numFmtId="44" fontId="16" fillId="0" borderId="0" applyFont="0" applyFill="0" applyBorder="0" applyAlignment="0" applyProtection="0"/>
    <xf numFmtId="0" fontId="39" fillId="0" borderId="0" applyNumberFormat="0" applyFill="0" applyBorder="0" applyAlignment="0" applyProtection="0"/>
    <xf numFmtId="9" fontId="27" fillId="0" borderId="0" applyFont="0" applyFill="0" applyBorder="0" applyAlignment="0" applyProtection="0"/>
    <xf numFmtId="0" fontId="58" fillId="0" borderId="0"/>
    <xf numFmtId="0" fontId="8" fillId="0" borderId="0"/>
    <xf numFmtId="0" fontId="27" fillId="0" borderId="0"/>
    <xf numFmtId="0" fontId="7" fillId="0" borderId="0"/>
    <xf numFmtId="0" fontId="6" fillId="0" borderId="0"/>
    <xf numFmtId="0" fontId="63" fillId="0" borderId="0"/>
    <xf numFmtId="0" fontId="64" fillId="0" borderId="0" applyNumberFormat="0" applyFill="0" applyBorder="0" applyAlignment="0" applyProtection="0"/>
    <xf numFmtId="0" fontId="80" fillId="0" borderId="0"/>
  </cellStyleXfs>
  <cellXfs count="911">
    <xf numFmtId="0" fontId="0" fillId="0" borderId="0" xfId="0"/>
    <xf numFmtId="0" fontId="10" fillId="15" borderId="5" xfId="15" applyFont="1" applyFill="1" applyBorder="1" applyAlignment="1" applyProtection="1">
      <alignment horizontal="center" vertical="center"/>
      <protection locked="0"/>
    </xf>
    <xf numFmtId="14" fontId="10" fillId="15" borderId="5" xfId="15" applyNumberFormat="1" applyFont="1" applyFill="1" applyBorder="1" applyAlignment="1" applyProtection="1">
      <alignment horizontal="center" vertical="center"/>
      <protection locked="0"/>
    </xf>
    <xf numFmtId="171" fontId="10" fillId="15" borderId="5" xfId="15" applyNumberFormat="1" applyFont="1" applyFill="1" applyBorder="1" applyAlignment="1" applyProtection="1">
      <alignment horizontal="center" vertical="center"/>
      <protection locked="0"/>
    </xf>
    <xf numFmtId="0" fontId="10" fillId="0" borderId="0" xfId="15" applyFont="1" applyAlignment="1" applyProtection="1">
      <alignment horizontal="center"/>
    </xf>
    <xf numFmtId="0" fontId="10" fillId="0" borderId="0" xfId="15" applyFont="1" applyAlignment="1" applyProtection="1">
      <alignment horizontal="right" vertical="center"/>
    </xf>
    <xf numFmtId="0" fontId="10" fillId="0" borderId="0" xfId="15" applyFont="1" applyAlignment="1" applyProtection="1">
      <alignment horizontal="center" vertical="center"/>
    </xf>
    <xf numFmtId="0" fontId="10" fillId="0" borderId="0" xfId="15" applyFont="1" applyBorder="1" applyAlignment="1" applyProtection="1">
      <alignment horizontal="center" vertical="center"/>
    </xf>
    <xf numFmtId="0" fontId="10" fillId="0" borderId="0" xfId="15" applyFont="1" applyBorder="1" applyAlignment="1" applyProtection="1">
      <alignment horizontal="right" vertical="center"/>
    </xf>
    <xf numFmtId="14" fontId="10" fillId="0" borderId="5" xfId="15" applyNumberFormat="1" applyFont="1" applyFill="1" applyBorder="1" applyAlignment="1" applyProtection="1">
      <alignment horizontal="center" vertical="center"/>
    </xf>
    <xf numFmtId="14" fontId="10" fillId="0" borderId="0" xfId="15" applyNumberFormat="1" applyFont="1" applyBorder="1" applyAlignment="1" applyProtection="1">
      <alignment horizontal="center" vertical="center"/>
    </xf>
    <xf numFmtId="14" fontId="10" fillId="0" borderId="5" xfId="15" applyNumberFormat="1" applyFont="1" applyBorder="1" applyAlignment="1" applyProtection="1">
      <alignment horizontal="center" vertical="center"/>
    </xf>
    <xf numFmtId="1" fontId="10" fillId="0" borderId="0" xfId="15" applyNumberFormat="1" applyFont="1" applyAlignment="1" applyProtection="1">
      <alignment horizontal="center" vertical="center"/>
    </xf>
    <xf numFmtId="0" fontId="10" fillId="0" borderId="0" xfId="15" applyFont="1" applyBorder="1" applyAlignment="1" applyProtection="1"/>
    <xf numFmtId="0" fontId="10" fillId="0" borderId="16" xfId="15" applyFont="1" applyBorder="1" applyAlignment="1" applyProtection="1"/>
    <xf numFmtId="0" fontId="10" fillId="0" borderId="17" xfId="15" applyFont="1" applyBorder="1" applyAlignment="1" applyProtection="1"/>
    <xf numFmtId="0" fontId="10" fillId="0" borderId="7" xfId="15" applyFont="1" applyBorder="1" applyAlignment="1" applyProtection="1"/>
    <xf numFmtId="9" fontId="10" fillId="0" borderId="0" xfId="15" applyNumberFormat="1" applyFont="1" applyBorder="1" applyAlignment="1" applyProtection="1">
      <alignment horizontal="center" vertical="center"/>
    </xf>
    <xf numFmtId="9" fontId="10" fillId="0" borderId="0" xfId="15" applyNumberFormat="1" applyFont="1" applyAlignment="1" applyProtection="1">
      <alignment horizontal="center" vertical="center"/>
    </xf>
    <xf numFmtId="0" fontId="10" fillId="0" borderId="5" xfId="15" applyFont="1" applyBorder="1" applyAlignment="1" applyProtection="1">
      <alignment horizontal="center" vertical="center"/>
    </xf>
    <xf numFmtId="0" fontId="10" fillId="0" borderId="0" xfId="15" applyFont="1" applyAlignment="1" applyProtection="1">
      <alignment horizontal="right"/>
    </xf>
    <xf numFmtId="0" fontId="10" fillId="0" borderId="0" xfId="15" applyFont="1" applyBorder="1" applyAlignment="1" applyProtection="1">
      <alignment horizontal="center"/>
    </xf>
    <xf numFmtId="0" fontId="10" fillId="0" borderId="7" xfId="15" applyFont="1" applyBorder="1" applyAlignment="1" applyProtection="1">
      <alignment horizontal="center"/>
    </xf>
    <xf numFmtId="171" fontId="10" fillId="0" borderId="0" xfId="15" applyNumberFormat="1" applyFont="1" applyAlignment="1" applyProtection="1">
      <alignment horizontal="center" vertical="center"/>
    </xf>
    <xf numFmtId="0" fontId="9" fillId="35" borderId="11" xfId="15" applyFont="1" applyFill="1" applyBorder="1" applyAlignment="1" applyProtection="1">
      <alignment horizontal="center" vertical="center"/>
      <protection locked="0"/>
    </xf>
    <xf numFmtId="171" fontId="9" fillId="35" borderId="11" xfId="15" applyNumberFormat="1" applyFont="1" applyFill="1" applyBorder="1" applyAlignment="1" applyProtection="1">
      <alignment horizontal="center" vertical="center"/>
      <protection locked="0"/>
    </xf>
    <xf numFmtId="0" fontId="9" fillId="15" borderId="5" xfId="15" applyFont="1" applyFill="1" applyBorder="1" applyAlignment="1" applyProtection="1">
      <alignment horizontal="center" vertical="center"/>
      <protection locked="0"/>
    </xf>
    <xf numFmtId="0" fontId="9" fillId="15" borderId="8" xfId="15" applyFont="1" applyFill="1" applyBorder="1" applyAlignment="1" applyProtection="1">
      <alignment horizontal="center" vertical="center"/>
      <protection locked="0"/>
    </xf>
    <xf numFmtId="1" fontId="35" fillId="15" borderId="5" xfId="15" applyNumberFormat="1" applyFont="1" applyFill="1" applyBorder="1" applyAlignment="1" applyProtection="1">
      <alignment horizontal="center" vertical="center"/>
      <protection locked="0"/>
    </xf>
    <xf numFmtId="0" fontId="48" fillId="15" borderId="5" xfId="15" applyFont="1" applyFill="1" applyBorder="1" applyAlignment="1" applyProtection="1">
      <alignment horizontal="center" vertical="center"/>
      <protection locked="0"/>
    </xf>
    <xf numFmtId="0" fontId="10" fillId="15" borderId="5" xfId="15" applyFont="1" applyFill="1" applyBorder="1" applyAlignment="1" applyProtection="1">
      <alignment horizontal="center" vertical="center" wrapText="1"/>
      <protection locked="0"/>
    </xf>
    <xf numFmtId="0" fontId="6" fillId="15" borderId="5" xfId="15" applyFont="1" applyFill="1" applyBorder="1" applyAlignment="1" applyProtection="1">
      <alignment horizontal="center" vertical="center" wrapText="1"/>
      <protection locked="0"/>
    </xf>
    <xf numFmtId="0" fontId="7" fillId="15" borderId="5" xfId="22" applyFont="1" applyFill="1" applyBorder="1" applyAlignment="1" applyProtection="1">
      <alignment horizontal="center" vertical="center"/>
      <protection locked="0"/>
    </xf>
    <xf numFmtId="14" fontId="7" fillId="15" borderId="5" xfId="22" applyNumberFormat="1" applyFont="1" applyFill="1" applyBorder="1" applyAlignment="1" applyProtection="1">
      <alignment horizontal="center" vertical="center"/>
      <protection locked="0"/>
    </xf>
    <xf numFmtId="0" fontId="8" fillId="0" borderId="0" xfId="15" applyFont="1" applyBorder="1" applyAlignment="1" applyProtection="1">
      <alignment vertical="center"/>
    </xf>
    <xf numFmtId="0" fontId="8" fillId="0" borderId="5" xfId="15" applyFont="1" applyFill="1" applyBorder="1" applyAlignment="1" applyProtection="1">
      <alignment horizontal="right" vertical="center"/>
    </xf>
    <xf numFmtId="0" fontId="8" fillId="0" borderId="5" xfId="15" applyFont="1" applyFill="1" applyBorder="1" applyAlignment="1" applyProtection="1">
      <alignment horizontal="center" vertical="center"/>
    </xf>
    <xf numFmtId="0" fontId="8" fillId="0" borderId="5" xfId="15" applyFont="1" applyFill="1" applyBorder="1" applyAlignment="1" applyProtection="1">
      <alignment horizontal="left" vertical="center"/>
    </xf>
    <xf numFmtId="0" fontId="8" fillId="0" borderId="5" xfId="15" applyFont="1" applyFill="1" applyBorder="1" applyAlignment="1" applyProtection="1">
      <alignment horizontal="center" vertical="center" wrapText="1"/>
    </xf>
    <xf numFmtId="1" fontId="8" fillId="0" borderId="5" xfId="15" applyNumberFormat="1" applyFont="1" applyFill="1" applyBorder="1" applyAlignment="1" applyProtection="1">
      <alignment horizontal="center" vertical="center"/>
    </xf>
    <xf numFmtId="172" fontId="8" fillId="0" borderId="5" xfId="15" applyNumberFormat="1" applyFont="1" applyFill="1" applyBorder="1" applyAlignment="1" applyProtection="1">
      <alignment horizontal="left" vertical="center"/>
    </xf>
    <xf numFmtId="0" fontId="8" fillId="0" borderId="7" xfId="15" applyFont="1" applyBorder="1" applyAlignment="1" applyProtection="1">
      <alignment vertical="center"/>
    </xf>
    <xf numFmtId="0" fontId="8" fillId="0" borderId="10" xfId="15" applyFont="1" applyFill="1" applyBorder="1" applyAlignment="1" applyProtection="1">
      <alignment horizontal="right" vertical="center"/>
    </xf>
    <xf numFmtId="0" fontId="8" fillId="0" borderId="0" xfId="15" applyFont="1" applyBorder="1" applyAlignment="1" applyProtection="1">
      <alignment horizontal="right" vertical="center"/>
    </xf>
    <xf numFmtId="0" fontId="8" fillId="0" borderId="0" xfId="15" applyFont="1" applyBorder="1" applyAlignment="1" applyProtection="1">
      <alignment horizontal="center" vertical="center"/>
    </xf>
    <xf numFmtId="0" fontId="8" fillId="0" borderId="0" xfId="15" applyFont="1" applyFill="1" applyBorder="1" applyAlignment="1" applyProtection="1">
      <alignment horizontal="right" vertical="center"/>
    </xf>
    <xf numFmtId="1" fontId="8" fillId="0" borderId="0" xfId="15" applyNumberFormat="1" applyFont="1" applyBorder="1" applyAlignment="1" applyProtection="1">
      <alignment horizontal="right" vertical="center"/>
    </xf>
    <xf numFmtId="0" fontId="8" fillId="15" borderId="5" xfId="15" applyFont="1" applyFill="1" applyBorder="1" applyAlignment="1" applyProtection="1">
      <alignment horizontal="center" vertical="center"/>
      <protection locked="0"/>
    </xf>
    <xf numFmtId="171" fontId="8" fillId="15" borderId="5" xfId="15" applyNumberFormat="1" applyFont="1" applyFill="1" applyBorder="1" applyAlignment="1" applyProtection="1">
      <alignment horizontal="center" vertical="center"/>
      <protection locked="0"/>
    </xf>
    <xf numFmtId="171" fontId="49" fillId="15" borderId="5" xfId="20" applyNumberFormat="1" applyFont="1" applyFill="1" applyBorder="1" applyAlignment="1" applyProtection="1">
      <alignment horizontal="center" vertical="center"/>
      <protection locked="0"/>
    </xf>
    <xf numFmtId="0" fontId="7" fillId="15" borderId="5" xfId="20" applyFont="1" applyFill="1" applyBorder="1" applyAlignment="1" applyProtection="1">
      <alignment horizontal="center" vertical="center"/>
      <protection locked="0"/>
    </xf>
    <xf numFmtId="171" fontId="6" fillId="15" borderId="5" xfId="22" applyNumberFormat="1" applyFont="1" applyFill="1" applyBorder="1" applyAlignment="1" applyProtection="1">
      <alignment horizontal="center" vertical="center"/>
      <protection locked="0"/>
    </xf>
    <xf numFmtId="0" fontId="40" fillId="31" borderId="5" xfId="15" applyFont="1" applyFill="1" applyBorder="1" applyAlignment="1" applyProtection="1">
      <alignment horizontal="center" vertical="center"/>
    </xf>
    <xf numFmtId="0" fontId="27" fillId="0" borderId="0" xfId="15" applyFont="1" applyAlignment="1" applyProtection="1">
      <alignment horizontal="left" vertical="center"/>
    </xf>
    <xf numFmtId="0" fontId="40" fillId="34" borderId="5" xfId="15" applyFont="1" applyFill="1" applyBorder="1" applyAlignment="1" applyProtection="1">
      <alignment horizontal="center" vertical="center"/>
    </xf>
    <xf numFmtId="0" fontId="10" fillId="0" borderId="5" xfId="15" applyFont="1" applyBorder="1" applyAlignment="1" applyProtection="1">
      <alignment horizontal="left" vertical="center"/>
    </xf>
    <xf numFmtId="0" fontId="46" fillId="20" borderId="0" xfId="15" applyFont="1" applyFill="1" applyAlignment="1" applyProtection="1">
      <alignment horizontal="center" vertical="center"/>
    </xf>
    <xf numFmtId="0" fontId="10" fillId="0" borderId="0" xfId="15" applyFont="1" applyBorder="1" applyAlignment="1" applyProtection="1">
      <alignment horizontal="left" vertical="center"/>
    </xf>
    <xf numFmtId="0" fontId="35" fillId="0" borderId="0" xfId="15" applyFont="1" applyAlignment="1" applyProtection="1">
      <alignment horizontal="left" vertical="center"/>
    </xf>
    <xf numFmtId="0" fontId="10" fillId="0" borderId="0" xfId="15" applyFont="1" applyAlignment="1" applyProtection="1">
      <alignment horizontal="left" vertical="center"/>
    </xf>
    <xf numFmtId="0" fontId="6" fillId="0" borderId="5" xfId="15" applyFont="1" applyBorder="1" applyAlignment="1" applyProtection="1">
      <alignment horizontal="left" vertical="center"/>
    </xf>
    <xf numFmtId="166" fontId="27" fillId="11" borderId="0" xfId="8" applyNumberFormat="1" applyFont="1" applyFill="1" applyAlignment="1" applyProtection="1">
      <alignment horizontal="center" vertical="center"/>
    </xf>
    <xf numFmtId="0" fontId="30" fillId="11" borderId="0" xfId="14" applyFont="1" applyFill="1" applyAlignment="1" applyProtection="1">
      <alignment vertical="center"/>
    </xf>
    <xf numFmtId="0" fontId="29" fillId="11" borderId="0" xfId="8" applyFont="1" applyFill="1" applyAlignment="1" applyProtection="1">
      <alignment horizontal="right" vertical="center"/>
    </xf>
    <xf numFmtId="0" fontId="0" fillId="0" borderId="0" xfId="15" applyFont="1" applyAlignment="1" applyProtection="1">
      <alignment vertical="center"/>
    </xf>
    <xf numFmtId="0" fontId="35" fillId="0" borderId="5" xfId="15" applyFont="1" applyBorder="1" applyAlignment="1" applyProtection="1">
      <alignment horizontal="center" vertical="center"/>
    </xf>
    <xf numFmtId="0" fontId="47" fillId="21" borderId="0" xfId="15" applyFont="1" applyFill="1" applyBorder="1" applyAlignment="1" applyProtection="1">
      <alignment horizontal="right" vertical="center"/>
    </xf>
    <xf numFmtId="0" fontId="35" fillId="0" borderId="0" xfId="15" applyFont="1" applyAlignment="1" applyProtection="1">
      <alignment horizontal="center" vertical="center"/>
    </xf>
    <xf numFmtId="0" fontId="40" fillId="22" borderId="18" xfId="15" applyFont="1" applyFill="1" applyBorder="1" applyAlignment="1" applyProtection="1">
      <alignment horizontal="right" vertical="center"/>
    </xf>
    <xf numFmtId="0" fontId="49" fillId="0" borderId="0" xfId="15" applyFont="1" applyAlignment="1" applyProtection="1">
      <alignment horizontal="right" vertical="center"/>
    </xf>
    <xf numFmtId="171" fontId="40" fillId="19" borderId="5" xfId="15" applyNumberFormat="1" applyFont="1" applyFill="1" applyBorder="1" applyAlignment="1" applyProtection="1">
      <alignment horizontal="center" vertical="center"/>
    </xf>
    <xf numFmtId="0" fontId="50" fillId="0" borderId="16" xfId="15" applyFont="1" applyBorder="1" applyAlignment="1" applyProtection="1">
      <alignment vertical="center" wrapText="1"/>
    </xf>
    <xf numFmtId="0" fontId="40" fillId="21" borderId="0" xfId="15" applyFont="1" applyFill="1" applyBorder="1" applyAlignment="1" applyProtection="1">
      <alignment horizontal="right" vertical="center" wrapText="1"/>
    </xf>
    <xf numFmtId="0" fontId="40" fillId="23" borderId="5" xfId="15" applyFont="1" applyFill="1" applyBorder="1" applyAlignment="1" applyProtection="1">
      <alignment horizontal="center" vertical="center"/>
    </xf>
    <xf numFmtId="9" fontId="51" fillId="0" borderId="0" xfId="15" applyNumberFormat="1" applyFont="1" applyBorder="1" applyAlignment="1" applyProtection="1">
      <alignment horizontal="center" vertical="center"/>
    </xf>
    <xf numFmtId="0" fontId="49" fillId="0" borderId="0" xfId="15" applyFont="1" applyAlignment="1" applyProtection="1">
      <alignment horizontal="center" vertical="center"/>
    </xf>
    <xf numFmtId="9" fontId="35" fillId="0" borderId="0" xfId="15" applyNumberFormat="1" applyFont="1" applyAlignment="1" applyProtection="1">
      <alignment horizontal="right" vertical="center"/>
    </xf>
    <xf numFmtId="172" fontId="40" fillId="33" borderId="5" xfId="15" applyNumberFormat="1" applyFont="1" applyFill="1" applyBorder="1" applyAlignment="1" applyProtection="1">
      <alignment horizontal="center" vertical="center" wrapText="1"/>
    </xf>
    <xf numFmtId="171" fontId="40" fillId="33" borderId="5" xfId="15" applyNumberFormat="1" applyFont="1" applyFill="1" applyBorder="1" applyAlignment="1" applyProtection="1">
      <alignment horizontal="center" vertical="center"/>
    </xf>
    <xf numFmtId="0" fontId="46" fillId="20" borderId="0" xfId="15" applyFont="1" applyFill="1" applyBorder="1" applyAlignment="1" applyProtection="1">
      <alignment horizontal="center" vertical="center"/>
    </xf>
    <xf numFmtId="0" fontId="26" fillId="0" borderId="0" xfId="0" applyFont="1" applyAlignment="1" applyProtection="1">
      <alignment vertical="center"/>
    </xf>
    <xf numFmtId="171" fontId="40" fillId="23" borderId="5" xfId="15" applyNumberFormat="1" applyFont="1" applyFill="1" applyBorder="1" applyAlignment="1" applyProtection="1">
      <alignment horizontal="center" vertical="center"/>
    </xf>
    <xf numFmtId="168" fontId="35" fillId="0" borderId="5" xfId="15" applyNumberFormat="1" applyFont="1" applyBorder="1" applyAlignment="1" applyProtection="1">
      <alignment horizontal="center" vertical="center"/>
    </xf>
    <xf numFmtId="171" fontId="35" fillId="15" borderId="5" xfId="15" applyNumberFormat="1" applyFont="1" applyFill="1" applyBorder="1" applyAlignment="1" applyProtection="1">
      <alignment horizontal="center" vertical="center"/>
      <protection locked="0"/>
    </xf>
    <xf numFmtId="0" fontId="48" fillId="15" borderId="5" xfId="22" applyFont="1" applyFill="1" applyBorder="1" applyAlignment="1" applyProtection="1">
      <alignment horizontal="center" vertical="center"/>
      <protection locked="0"/>
    </xf>
    <xf numFmtId="171" fontId="35" fillId="15" borderId="5" xfId="22" applyNumberFormat="1" applyFont="1" applyFill="1" applyBorder="1" applyAlignment="1" applyProtection="1">
      <alignment horizontal="center" vertical="center"/>
      <protection locked="0"/>
    </xf>
    <xf numFmtId="0" fontId="61" fillId="20" borderId="0" xfId="22" applyFont="1" applyFill="1" applyAlignment="1" applyProtection="1">
      <alignment horizontal="center" vertical="center"/>
    </xf>
    <xf numFmtId="0" fontId="35" fillId="0" borderId="5" xfId="15" applyFont="1" applyFill="1" applyBorder="1" applyAlignment="1" applyProtection="1">
      <alignment horizontal="center" vertical="center"/>
    </xf>
    <xf numFmtId="0" fontId="35" fillId="0" borderId="5" xfId="15" applyFont="1" applyFill="1" applyBorder="1" applyAlignment="1" applyProtection="1">
      <alignment horizontal="center" vertical="center" wrapText="1"/>
    </xf>
    <xf numFmtId="9" fontId="35" fillId="16" borderId="5" xfId="15" applyNumberFormat="1" applyFont="1" applyFill="1" applyBorder="1" applyAlignment="1" applyProtection="1">
      <alignment horizontal="center" vertical="center" wrapText="1"/>
    </xf>
    <xf numFmtId="0" fontId="35" fillId="0" borderId="5" xfId="15" applyFont="1" applyFill="1" applyBorder="1" applyAlignment="1" applyProtection="1">
      <alignment horizontal="right" vertical="center"/>
    </xf>
    <xf numFmtId="171" fontId="35" fillId="0" borderId="0" xfId="15" applyNumberFormat="1" applyFont="1" applyFill="1" applyBorder="1" applyAlignment="1" applyProtection="1">
      <alignment horizontal="center" vertical="center"/>
    </xf>
    <xf numFmtId="172" fontId="35" fillId="0" borderId="0" xfId="15" applyNumberFormat="1" applyFont="1" applyFill="1" applyBorder="1" applyAlignment="1" applyProtection="1">
      <alignment horizontal="center" vertical="center"/>
    </xf>
    <xf numFmtId="0" fontId="47" fillId="0" borderId="7" xfId="15" applyFont="1" applyBorder="1" applyAlignment="1" applyProtection="1">
      <alignment vertical="center"/>
    </xf>
    <xf numFmtId="0" fontId="35" fillId="0" borderId="10" xfId="15" applyFont="1" applyFill="1" applyBorder="1" applyAlignment="1" applyProtection="1">
      <alignment horizontal="center" vertical="center"/>
    </xf>
    <xf numFmtId="172" fontId="47" fillId="0" borderId="0" xfId="15" applyNumberFormat="1" applyFont="1" applyBorder="1" applyAlignment="1" applyProtection="1">
      <alignment horizontal="center" vertical="center" wrapText="1"/>
    </xf>
    <xf numFmtId="0" fontId="49" fillId="0" borderId="5" xfId="15" applyFont="1" applyFill="1" applyBorder="1" applyAlignment="1" applyProtection="1">
      <alignment horizontal="right" vertical="center"/>
    </xf>
    <xf numFmtId="0" fontId="48" fillId="0" borderId="5" xfId="15" applyFont="1" applyFill="1" applyBorder="1" applyAlignment="1" applyProtection="1">
      <alignment horizontal="center" vertical="center"/>
    </xf>
    <xf numFmtId="0" fontId="48" fillId="0" borderId="5" xfId="15" applyFont="1" applyFill="1" applyBorder="1" applyAlignment="1" applyProtection="1">
      <alignment horizontal="right" vertical="center"/>
    </xf>
    <xf numFmtId="172" fontId="35" fillId="0" borderId="0" xfId="15" applyNumberFormat="1" applyFont="1" applyBorder="1" applyAlignment="1" applyProtection="1">
      <alignment horizontal="center" vertical="center" wrapText="1"/>
    </xf>
    <xf numFmtId="172" fontId="35" fillId="0" borderId="0" xfId="15" applyNumberFormat="1" applyFont="1" applyBorder="1" applyAlignment="1" applyProtection="1">
      <alignment horizontal="right" vertical="center"/>
    </xf>
    <xf numFmtId="172" fontId="35" fillId="0" borderId="33" xfId="15" applyNumberFormat="1" applyFont="1" applyBorder="1" applyAlignment="1" applyProtection="1">
      <alignment horizontal="right" vertical="center"/>
    </xf>
    <xf numFmtId="172" fontId="35" fillId="0" borderId="34" xfId="15" applyNumberFormat="1" applyFont="1" applyBorder="1" applyAlignment="1" applyProtection="1">
      <alignment horizontal="right" vertical="center"/>
    </xf>
    <xf numFmtId="0" fontId="35" fillId="0" borderId="34" xfId="15" applyFont="1" applyBorder="1" applyAlignment="1" applyProtection="1">
      <alignment horizontal="center" vertical="center"/>
    </xf>
    <xf numFmtId="171" fontId="35" fillId="0" borderId="32" xfId="15" applyNumberFormat="1" applyFont="1" applyBorder="1" applyAlignment="1" applyProtection="1">
      <alignment horizontal="center" vertical="center"/>
    </xf>
    <xf numFmtId="171" fontId="35" fillId="0" borderId="0" xfId="15" applyNumberFormat="1" applyFont="1" applyBorder="1" applyAlignment="1" applyProtection="1">
      <alignment horizontal="center" vertical="center"/>
    </xf>
    <xf numFmtId="0" fontId="35" fillId="15" borderId="5" xfId="15" applyFont="1" applyFill="1" applyBorder="1" applyAlignment="1" applyProtection="1">
      <alignment horizontal="center" vertical="center"/>
      <protection locked="0"/>
    </xf>
    <xf numFmtId="0" fontId="35" fillId="15" borderId="5" xfId="15" applyNumberFormat="1" applyFont="1" applyFill="1" applyBorder="1" applyAlignment="1" applyProtection="1">
      <alignment horizontal="center" vertical="center"/>
      <protection locked="0"/>
    </xf>
    <xf numFmtId="0" fontId="54" fillId="15" borderId="5" xfId="15" applyFont="1" applyFill="1" applyBorder="1" applyAlignment="1" applyProtection="1">
      <alignment horizontal="center" vertical="center"/>
      <protection locked="0"/>
    </xf>
    <xf numFmtId="0" fontId="35" fillId="15" borderId="10" xfId="15" applyNumberFormat="1" applyFont="1" applyFill="1" applyBorder="1" applyAlignment="1" applyProtection="1">
      <alignment horizontal="center" vertical="center"/>
      <protection locked="0"/>
    </xf>
    <xf numFmtId="172" fontId="35" fillId="15" borderId="5" xfId="15" applyNumberFormat="1" applyFont="1" applyFill="1" applyBorder="1" applyAlignment="1" applyProtection="1">
      <alignment horizontal="center" vertical="center"/>
      <protection locked="0"/>
    </xf>
    <xf numFmtId="0" fontId="35" fillId="0" borderId="13" xfId="15" applyFont="1" applyBorder="1" applyAlignment="1" applyProtection="1">
      <alignment horizontal="center" vertical="center"/>
    </xf>
    <xf numFmtId="171" fontId="10" fillId="0" borderId="0" xfId="15" applyNumberFormat="1" applyFont="1" applyBorder="1" applyAlignment="1" applyProtection="1">
      <alignment horizontal="center" vertical="center"/>
    </xf>
    <xf numFmtId="0" fontId="9" fillId="0" borderId="0" xfId="15" applyFont="1" applyAlignment="1" applyProtection="1">
      <alignment horizontal="left" vertical="center"/>
    </xf>
    <xf numFmtId="0" fontId="10" fillId="0" borderId="13" xfId="15" applyFont="1" applyBorder="1" applyAlignment="1" applyProtection="1">
      <alignment horizontal="center" vertical="center"/>
    </xf>
    <xf numFmtId="171" fontId="40" fillId="19" borderId="13" xfId="15" applyNumberFormat="1" applyFont="1" applyFill="1" applyBorder="1" applyAlignment="1" applyProtection="1">
      <alignment horizontal="center" vertical="center"/>
    </xf>
    <xf numFmtId="0" fontId="42" fillId="31" borderId="0" xfId="15" applyFont="1" applyFill="1" applyBorder="1" applyAlignment="1" applyProtection="1">
      <alignment vertical="center"/>
    </xf>
    <xf numFmtId="0" fontId="49" fillId="0" borderId="0" xfId="15" applyFont="1" applyFill="1" applyAlignment="1" applyProtection="1">
      <alignment horizontal="center" vertical="center"/>
    </xf>
    <xf numFmtId="0" fontId="8" fillId="0" borderId="0" xfId="22" applyFont="1" applyAlignment="1" applyProtection="1">
      <alignment horizontal="left" vertical="center"/>
    </xf>
    <xf numFmtId="0" fontId="40" fillId="0" borderId="0" xfId="15" applyFont="1" applyAlignment="1" applyProtection="1">
      <alignment horizontal="right" vertical="center"/>
    </xf>
    <xf numFmtId="0" fontId="48" fillId="0" borderId="0" xfId="15" applyFont="1" applyAlignment="1" applyProtection="1">
      <alignment horizontal="right" vertical="center"/>
    </xf>
    <xf numFmtId="0" fontId="35" fillId="0" borderId="0" xfId="15" applyFont="1" applyAlignment="1" applyProtection="1">
      <alignment horizontal="right" vertical="center"/>
    </xf>
    <xf numFmtId="0" fontId="29" fillId="11" borderId="0" xfId="8" applyFont="1" applyFill="1" applyAlignment="1" applyProtection="1">
      <alignment horizontal="center" vertical="center"/>
    </xf>
    <xf numFmtId="0" fontId="26" fillId="0" borderId="0" xfId="0" applyFont="1" applyAlignment="1" applyProtection="1">
      <alignment horizontal="center" vertical="center"/>
    </xf>
    <xf numFmtId="3" fontId="29" fillId="11" borderId="0" xfId="0" applyNumberFormat="1" applyFont="1" applyFill="1" applyAlignment="1" applyProtection="1">
      <alignment horizontal="center" vertical="center"/>
    </xf>
    <xf numFmtId="171" fontId="26" fillId="8" borderId="0" xfId="8" applyNumberFormat="1" applyFont="1" applyFill="1" applyAlignment="1" applyProtection="1">
      <alignment horizontal="right" vertical="center"/>
    </xf>
    <xf numFmtId="0" fontId="26" fillId="11" borderId="0" xfId="8" applyFont="1" applyFill="1" applyAlignment="1" applyProtection="1">
      <alignment vertical="center"/>
    </xf>
    <xf numFmtId="0" fontId="66" fillId="11" borderId="0" xfId="8" applyFont="1" applyFill="1" applyAlignment="1" applyProtection="1">
      <alignment horizontal="center" vertical="center"/>
    </xf>
    <xf numFmtId="0" fontId="0" fillId="11" borderId="0" xfId="8" applyFont="1" applyFill="1" applyAlignment="1" applyProtection="1">
      <alignment vertical="center"/>
    </xf>
    <xf numFmtId="3" fontId="0" fillId="11" borderId="0" xfId="0" applyNumberFormat="1" applyFont="1" applyFill="1" applyAlignment="1" applyProtection="1">
      <alignment horizontal="center" vertical="center"/>
    </xf>
    <xf numFmtId="10" fontId="0" fillId="8" borderId="0" xfId="8" applyNumberFormat="1" applyFont="1" applyFill="1" applyAlignment="1" applyProtection="1">
      <alignment horizontal="right" vertical="center"/>
    </xf>
    <xf numFmtId="10" fontId="0" fillId="8" borderId="0" xfId="6" applyFont="1" applyFill="1" applyAlignment="1" applyProtection="1">
      <alignment horizontal="right" vertical="center"/>
    </xf>
    <xf numFmtId="171" fontId="0" fillId="8" borderId="0" xfId="6" applyNumberFormat="1" applyFont="1" applyFill="1" applyAlignment="1" applyProtection="1">
      <alignment horizontal="right" vertical="center"/>
    </xf>
    <xf numFmtId="0" fontId="66" fillId="11" borderId="0" xfId="8" applyFont="1" applyFill="1" applyAlignment="1">
      <alignment horizontal="right" vertical="center"/>
    </xf>
    <xf numFmtId="168" fontId="0" fillId="8" borderId="0" xfId="6" applyNumberFormat="1" applyFont="1" applyFill="1" applyAlignment="1" applyProtection="1">
      <alignment horizontal="center" vertical="center"/>
    </xf>
    <xf numFmtId="166" fontId="34" fillId="11" borderId="0" xfId="0" applyNumberFormat="1" applyFont="1" applyFill="1" applyBorder="1" applyAlignment="1" applyProtection="1">
      <alignment horizontal="righ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166" fontId="67" fillId="11" borderId="0" xfId="8" applyNumberFormat="1" applyFont="1" applyFill="1" applyAlignment="1" applyProtection="1">
      <alignment horizontal="center" vertical="center"/>
    </xf>
    <xf numFmtId="0" fontId="0" fillId="11" borderId="0" xfId="8" applyFont="1" applyFill="1" applyAlignment="1" applyProtection="1">
      <alignment horizontal="center" vertical="center"/>
    </xf>
    <xf numFmtId="1" fontId="0" fillId="15" borderId="5" xfId="8" applyNumberFormat="1" applyFont="1" applyFill="1" applyBorder="1" applyAlignment="1" applyProtection="1">
      <alignment horizontal="center" vertical="center"/>
      <protection locked="0"/>
    </xf>
    <xf numFmtId="171" fontId="0" fillId="15" borderId="5" xfId="8" applyNumberFormat="1" applyFont="1" applyFill="1" applyBorder="1" applyAlignment="1" applyProtection="1">
      <alignment horizontal="center" vertical="center"/>
      <protection locked="0"/>
    </xf>
    <xf numFmtId="0" fontId="68" fillId="11" borderId="0" xfId="14" applyFont="1" applyFill="1" applyAlignment="1" applyProtection="1">
      <alignment vertical="center"/>
    </xf>
    <xf numFmtId="166" fontId="26" fillId="11" borderId="0" xfId="8" applyNumberFormat="1" applyFont="1" applyFill="1" applyAlignment="1" applyProtection="1">
      <alignment horizontal="center" vertical="center"/>
    </xf>
    <xf numFmtId="1" fontId="0" fillId="16" borderId="5" xfId="8" applyNumberFormat="1" applyFont="1" applyFill="1" applyBorder="1" applyAlignment="1" applyProtection="1">
      <alignment horizontal="center" vertical="center"/>
    </xf>
    <xf numFmtId="171" fontId="0" fillId="15" borderId="8" xfId="8" applyNumberFormat="1" applyFont="1" applyFill="1" applyBorder="1" applyAlignment="1" applyProtection="1">
      <alignment horizontal="center" vertical="center"/>
      <protection locked="0"/>
    </xf>
    <xf numFmtId="0" fontId="0" fillId="16" borderId="5" xfId="8" applyFont="1" applyFill="1" applyBorder="1" applyAlignment="1" applyProtection="1">
      <alignment horizontal="center" vertical="center"/>
    </xf>
    <xf numFmtId="169" fontId="0" fillId="16" borderId="5" xfId="8" applyNumberFormat="1" applyFont="1" applyFill="1" applyBorder="1" applyAlignment="1" applyProtection="1">
      <alignment horizontal="center" vertical="center"/>
    </xf>
    <xf numFmtId="10" fontId="67" fillId="16" borderId="5" xfId="6" applyFont="1" applyFill="1" applyBorder="1" applyAlignment="1" applyProtection="1">
      <alignment horizontal="center" vertical="center"/>
    </xf>
    <xf numFmtId="10" fontId="0" fillId="16" borderId="10" xfId="8" applyNumberFormat="1" applyFont="1" applyFill="1" applyBorder="1" applyAlignment="1" applyProtection="1">
      <alignment horizontal="center" vertical="center"/>
    </xf>
    <xf numFmtId="10" fontId="0" fillId="16" borderId="13" xfId="6" applyFont="1" applyFill="1" applyBorder="1" applyAlignment="1" applyProtection="1">
      <alignment horizontal="center" vertical="center"/>
    </xf>
    <xf numFmtId="166" fontId="0" fillId="11" borderId="0" xfId="8" applyNumberFormat="1" applyFont="1" applyFill="1" applyAlignment="1" applyProtection="1">
      <alignment horizontal="right" vertical="center"/>
    </xf>
    <xf numFmtId="171" fontId="0" fillId="16" borderId="5" xfId="8" applyNumberFormat="1" applyFont="1" applyFill="1" applyBorder="1" applyAlignment="1" applyProtection="1">
      <alignment horizontal="center" vertical="center"/>
    </xf>
    <xf numFmtId="168" fontId="0" fillId="16" borderId="5" xfId="8" applyNumberFormat="1" applyFont="1" applyFill="1" applyBorder="1" applyAlignment="1" applyProtection="1">
      <alignment horizontal="center" vertical="center"/>
    </xf>
    <xf numFmtId="0" fontId="0" fillId="12" borderId="0" xfId="0" applyFont="1" applyFill="1" applyAlignment="1" applyProtection="1">
      <alignment vertical="center"/>
    </xf>
    <xf numFmtId="166" fontId="0" fillId="11" borderId="0" xfId="8" applyNumberFormat="1" applyFont="1" applyFill="1" applyAlignment="1" applyProtection="1">
      <alignment horizontal="center" vertical="center"/>
    </xf>
    <xf numFmtId="168" fontId="0" fillId="16" borderId="8" xfId="8" applyNumberFormat="1" applyFont="1" applyFill="1" applyBorder="1" applyAlignment="1" applyProtection="1">
      <alignment horizontal="center" vertical="center"/>
    </xf>
    <xf numFmtId="3" fontId="0" fillId="0" borderId="0" xfId="0" applyNumberFormat="1" applyFont="1" applyAlignment="1" applyProtection="1">
      <alignment horizontal="center" vertical="center"/>
    </xf>
    <xf numFmtId="0" fontId="69" fillId="0" borderId="0" xfId="15" applyFont="1" applyAlignment="1" applyProtection="1">
      <alignment vertical="center"/>
    </xf>
    <xf numFmtId="0" fontId="67" fillId="0" borderId="0" xfId="15" applyFont="1" applyAlignment="1" applyProtection="1">
      <alignment horizontal="center" vertical="center"/>
    </xf>
    <xf numFmtId="0" fontId="67" fillId="0" borderId="0" xfId="15" applyFont="1" applyAlignment="1" applyProtection="1">
      <alignment vertical="center"/>
    </xf>
    <xf numFmtId="0" fontId="70" fillId="0" borderId="0" xfId="0" applyFont="1" applyAlignment="1" applyProtection="1">
      <alignment vertical="center"/>
    </xf>
    <xf numFmtId="0" fontId="70" fillId="12" borderId="0" xfId="8" applyFont="1" applyFill="1" applyAlignment="1" applyProtection="1">
      <alignment horizontal="left" vertical="center"/>
    </xf>
    <xf numFmtId="0" fontId="0" fillId="12" borderId="0" xfId="8" applyFont="1" applyFill="1" applyAlignment="1" applyProtection="1">
      <alignment horizontal="left" vertical="center"/>
    </xf>
    <xf numFmtId="0" fontId="66" fillId="11" borderId="0" xfId="8" applyFont="1" applyFill="1" applyAlignment="1" applyProtection="1">
      <alignment horizontal="right" vertical="center"/>
    </xf>
    <xf numFmtId="0" fontId="66" fillId="11" borderId="0" xfId="8" applyFont="1" applyFill="1" applyAlignment="1" applyProtection="1">
      <alignment vertical="center"/>
    </xf>
    <xf numFmtId="0" fontId="0" fillId="11" borderId="6" xfId="8" applyFont="1" applyFill="1" applyBorder="1" applyAlignment="1" applyProtection="1">
      <alignment vertical="center"/>
    </xf>
    <xf numFmtId="0" fontId="43" fillId="11" borderId="0" xfId="8" applyFont="1" applyFill="1" applyBorder="1" applyAlignment="1" applyProtection="1">
      <alignment horizontal="right" vertical="center"/>
    </xf>
    <xf numFmtId="3" fontId="0" fillId="11" borderId="0" xfId="0" applyNumberFormat="1" applyFont="1" applyFill="1" applyAlignment="1" applyProtection="1">
      <alignment horizontal="left" vertical="center"/>
    </xf>
    <xf numFmtId="0" fontId="43" fillId="11" borderId="0" xfId="8" applyFont="1" applyFill="1" applyAlignment="1" applyProtection="1">
      <alignment horizontal="right" vertical="center"/>
    </xf>
    <xf numFmtId="166" fontId="26" fillId="11" borderId="0" xfId="8" applyNumberFormat="1" applyFont="1" applyFill="1" applyAlignment="1" applyProtection="1">
      <alignment horizontal="right" vertical="center"/>
    </xf>
    <xf numFmtId="0" fontId="0" fillId="11" borderId="0" xfId="0" applyFont="1" applyFill="1" applyBorder="1" applyAlignment="1" applyProtection="1">
      <alignment horizontal="right" vertical="center"/>
    </xf>
    <xf numFmtId="0" fontId="0" fillId="11" borderId="0" xfId="8" applyFont="1" applyFill="1" applyBorder="1" applyAlignment="1" applyProtection="1">
      <alignment vertical="center"/>
    </xf>
    <xf numFmtId="0" fontId="43" fillId="11" borderId="0" xfId="8" applyFont="1" applyFill="1" applyAlignment="1" applyProtection="1">
      <alignment horizontal="left" vertical="center"/>
    </xf>
    <xf numFmtId="0" fontId="0" fillId="11" borderId="5" xfId="8" applyFont="1" applyFill="1" applyBorder="1" applyAlignment="1" applyProtection="1">
      <alignment vertical="center"/>
    </xf>
    <xf numFmtId="166" fontId="26" fillId="11" borderId="0" xfId="8" applyNumberFormat="1" applyFont="1" applyFill="1" applyAlignment="1" applyProtection="1">
      <alignment horizontal="left" vertical="center"/>
    </xf>
    <xf numFmtId="0" fontId="0" fillId="11" borderId="0" xfId="8" applyFont="1" applyFill="1" applyAlignment="1" applyProtection="1">
      <alignment horizontal="left" vertical="center"/>
    </xf>
    <xf numFmtId="0" fontId="0" fillId="0" borderId="0" xfId="0" applyFont="1" applyAlignment="1" applyProtection="1">
      <alignment horizontal="left" vertical="center"/>
    </xf>
    <xf numFmtId="0" fontId="26" fillId="0" borderId="0" xfId="0" applyFont="1" applyAlignment="1" applyProtection="1">
      <alignment horizontal="left" vertical="center"/>
    </xf>
    <xf numFmtId="0" fontId="29" fillId="11" borderId="0" xfId="8" applyFont="1" applyFill="1" applyBorder="1" applyAlignment="1" applyProtection="1">
      <alignment vertical="center"/>
    </xf>
    <xf numFmtId="0" fontId="26" fillId="11" borderId="0" xfId="0" applyFont="1" applyFill="1" applyBorder="1" applyAlignment="1">
      <alignment horizontal="right" vertical="center"/>
    </xf>
    <xf numFmtId="166" fontId="26" fillId="11" borderId="0" xfId="0" applyNumberFormat="1" applyFont="1" applyFill="1" applyBorder="1" applyAlignment="1" applyProtection="1">
      <alignment horizontal="right" vertical="center" wrapText="1"/>
    </xf>
    <xf numFmtId="0" fontId="34" fillId="11" borderId="0" xfId="0" applyFont="1" applyFill="1" applyBorder="1" applyAlignment="1">
      <alignment horizontal="right" vertical="center"/>
    </xf>
    <xf numFmtId="3" fontId="21" fillId="5" borderId="0" xfId="8" applyNumberFormat="1" applyFont="1" applyFill="1" applyAlignment="1" applyProtection="1">
      <alignment horizontal="left" vertical="center"/>
    </xf>
    <xf numFmtId="0" fontId="31" fillId="11" borderId="0" xfId="8" applyFont="1" applyFill="1" applyAlignment="1" applyProtection="1">
      <alignment horizontal="right" vertical="center"/>
    </xf>
    <xf numFmtId="0" fontId="31" fillId="11" borderId="0" xfId="8" applyFont="1" applyFill="1" applyAlignment="1" applyProtection="1">
      <alignment vertical="center"/>
    </xf>
    <xf numFmtId="0" fontId="65" fillId="11" borderId="0" xfId="8" applyFont="1" applyFill="1" applyAlignment="1" applyProtection="1">
      <alignment vertical="center"/>
    </xf>
    <xf numFmtId="0" fontId="65" fillId="11" borderId="0" xfId="8" applyFont="1" applyFill="1" applyAlignment="1" applyProtection="1">
      <alignment horizontal="center" vertical="center"/>
    </xf>
    <xf numFmtId="0" fontId="29" fillId="11" borderId="6" xfId="8" applyFont="1" applyFill="1" applyBorder="1" applyAlignment="1" applyProtection="1">
      <alignment vertical="center"/>
    </xf>
    <xf numFmtId="10" fontId="21" fillId="5" borderId="0" xfId="6" applyFont="1" applyFill="1" applyAlignment="1" applyProtection="1">
      <alignment horizontal="left" vertical="center"/>
    </xf>
    <xf numFmtId="171" fontId="21" fillId="5" borderId="0" xfId="8" applyNumberFormat="1" applyFont="1" applyFill="1" applyAlignment="1" applyProtection="1">
      <alignment horizontal="left" vertical="center"/>
    </xf>
    <xf numFmtId="2" fontId="21" fillId="5" borderId="0" xfId="6" applyNumberFormat="1" applyFont="1" applyFill="1" applyAlignment="1" applyProtection="1">
      <alignment horizontal="left" vertical="center"/>
    </xf>
    <xf numFmtId="171" fontId="0" fillId="8" borderId="0" xfId="8" applyNumberFormat="1" applyFont="1" applyFill="1" applyAlignment="1" applyProtection="1">
      <alignment horizontal="right" vertical="center"/>
    </xf>
    <xf numFmtId="0" fontId="29" fillId="11" borderId="0" xfId="0" applyFont="1" applyFill="1" applyBorder="1" applyAlignment="1" applyProtection="1">
      <alignment horizontal="right" vertical="center"/>
    </xf>
    <xf numFmtId="3" fontId="31" fillId="11" borderId="0" xfId="8" applyNumberFormat="1" applyFont="1" applyFill="1" applyAlignment="1" applyProtection="1">
      <alignment horizontal="right" vertical="center"/>
    </xf>
    <xf numFmtId="0" fontId="21" fillId="5" borderId="0" xfId="8" applyFont="1" applyFill="1" applyAlignment="1" applyProtection="1">
      <alignment horizontal="left" vertical="center"/>
    </xf>
    <xf numFmtId="0" fontId="21" fillId="5" borderId="0" xfId="8" applyFont="1" applyFill="1" applyAlignment="1" applyProtection="1">
      <alignment vertical="center" wrapText="1"/>
    </xf>
    <xf numFmtId="0" fontId="23" fillId="5" borderId="0" xfId="8" applyFont="1" applyFill="1" applyAlignment="1" applyProtection="1">
      <alignment horizontal="right" vertical="center"/>
    </xf>
    <xf numFmtId="3" fontId="23" fillId="5" borderId="0" xfId="8" applyNumberFormat="1" applyFont="1" applyFill="1" applyAlignment="1" applyProtection="1">
      <alignment horizontal="right" vertical="center"/>
    </xf>
    <xf numFmtId="3" fontId="73" fillId="5" borderId="0" xfId="8" applyNumberFormat="1" applyFont="1" applyFill="1" applyAlignment="1" applyProtection="1">
      <alignment horizontal="left" vertical="center"/>
    </xf>
    <xf numFmtId="0" fontId="29" fillId="11" borderId="0" xfId="8" applyFont="1" applyFill="1" applyAlignment="1" applyProtection="1">
      <alignment vertical="center" wrapText="1"/>
    </xf>
    <xf numFmtId="0" fontId="29" fillId="11" borderId="6" xfId="8" applyFont="1" applyFill="1" applyBorder="1" applyAlignment="1" applyProtection="1">
      <alignment vertical="center" wrapText="1"/>
    </xf>
    <xf numFmtId="0" fontId="75" fillId="0" borderId="1" xfId="1" applyFont="1" applyAlignment="1">
      <alignment horizontal="center" vertical="center"/>
    </xf>
    <xf numFmtId="0" fontId="0" fillId="11" borderId="13" xfId="8" applyFont="1" applyFill="1" applyBorder="1" applyAlignment="1" applyProtection="1">
      <alignment horizontal="center" vertical="center"/>
    </xf>
    <xf numFmtId="0" fontId="0" fillId="11" borderId="14" xfId="8" applyFont="1" applyFill="1" applyBorder="1" applyAlignment="1" applyProtection="1">
      <alignment horizontal="left"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8" applyFont="1" applyFill="1" applyAlignment="1" applyProtection="1">
      <alignment vertical="center"/>
    </xf>
    <xf numFmtId="0" fontId="0" fillId="0" borderId="0" xfId="8" applyFont="1" applyFill="1" applyAlignment="1" applyProtection="1">
      <alignment horizontal="center" vertical="center"/>
    </xf>
    <xf numFmtId="171" fontId="0" fillId="0" borderId="0" xfId="8" applyNumberFormat="1" applyFont="1" applyFill="1" applyAlignment="1" applyProtection="1">
      <alignment horizontal="center" vertical="center"/>
    </xf>
    <xf numFmtId="3" fontId="0" fillId="0" borderId="0" xfId="8" applyNumberFormat="1" applyFont="1" applyFill="1" applyAlignment="1" applyProtection="1">
      <alignment horizontal="left" vertical="center"/>
    </xf>
    <xf numFmtId="3" fontId="0" fillId="0" borderId="0" xfId="8" applyNumberFormat="1" applyFont="1" applyFill="1" applyAlignment="1" applyProtection="1">
      <alignment horizontal="center" vertical="center"/>
    </xf>
    <xf numFmtId="166" fontId="26" fillId="0" borderId="0" xfId="8" applyNumberFormat="1" applyFont="1" applyFill="1" applyAlignment="1" applyProtection="1">
      <alignment horizontal="left" vertical="center"/>
    </xf>
    <xf numFmtId="166" fontId="26" fillId="0" borderId="0" xfId="8" applyNumberFormat="1" applyFont="1" applyFill="1" applyAlignment="1" applyProtection="1">
      <alignment horizontal="center" vertical="center"/>
    </xf>
    <xf numFmtId="0" fontId="0" fillId="0" borderId="0" xfId="0" applyFont="1" applyFill="1" applyAlignment="1" applyProtection="1">
      <alignment horizontal="left" vertical="center"/>
    </xf>
    <xf numFmtId="0" fontId="0" fillId="11" borderId="13" xfId="8" applyFont="1" applyFill="1" applyBorder="1" applyAlignment="1" applyProtection="1">
      <alignment horizontal="left" vertical="center"/>
    </xf>
    <xf numFmtId="44" fontId="0" fillId="17" borderId="5" xfId="8" applyNumberFormat="1" applyFont="1" applyFill="1" applyBorder="1" applyAlignment="1" applyProtection="1">
      <alignment horizontal="right" vertical="center"/>
    </xf>
    <xf numFmtId="166" fontId="29" fillId="11" borderId="0" xfId="8" applyNumberFormat="1" applyFont="1" applyFill="1" applyAlignment="1" applyProtection="1">
      <alignment horizontal="right" vertical="center"/>
    </xf>
    <xf numFmtId="0" fontId="29" fillId="11" borderId="0" xfId="8" applyFont="1" applyFill="1" applyAlignment="1" applyProtection="1">
      <alignment vertical="center"/>
    </xf>
    <xf numFmtId="166" fontId="34" fillId="11" borderId="0" xfId="8" applyNumberFormat="1" applyFont="1" applyFill="1" applyAlignment="1" applyProtection="1">
      <alignment horizontal="right" vertical="center"/>
    </xf>
    <xf numFmtId="0" fontId="31" fillId="11" borderId="0" xfId="8" applyFont="1" applyFill="1" applyAlignment="1" applyProtection="1">
      <alignment horizontal="center" vertical="center"/>
    </xf>
    <xf numFmtId="43" fontId="34" fillId="11" borderId="0" xfId="16" applyFont="1" applyFill="1" applyAlignment="1" applyProtection="1">
      <alignment horizontal="right" vertical="center"/>
    </xf>
    <xf numFmtId="168" fontId="26" fillId="8" borderId="0" xfId="6" applyNumberFormat="1" applyFont="1" applyFill="1" applyAlignment="1" applyProtection="1">
      <alignment horizontal="center" vertical="center"/>
    </xf>
    <xf numFmtId="171" fontId="26" fillId="8" borderId="0" xfId="6" applyNumberFormat="1" applyFont="1" applyFill="1" applyAlignment="1" applyProtection="1">
      <alignment horizontal="right" vertical="center"/>
    </xf>
    <xf numFmtId="0" fontId="0" fillId="11" borderId="0" xfId="8" applyFont="1" applyFill="1" applyAlignment="1" applyProtection="1">
      <alignment horizontal="right" vertical="center"/>
    </xf>
    <xf numFmtId="44" fontId="26" fillId="7" borderId="5" xfId="8" applyNumberFormat="1" applyFont="1" applyFill="1" applyBorder="1" applyAlignment="1" applyProtection="1">
      <alignment horizontal="right" vertical="center"/>
    </xf>
    <xf numFmtId="44" fontId="0" fillId="17" borderId="13" xfId="8" applyNumberFormat="1" applyFont="1" applyFill="1" applyBorder="1" applyAlignment="1" applyProtection="1">
      <alignment horizontal="right" vertical="center"/>
    </xf>
    <xf numFmtId="0" fontId="76" fillId="11" borderId="0" xfId="8" applyFont="1" applyFill="1" applyAlignment="1" applyProtection="1">
      <alignment vertical="center"/>
    </xf>
    <xf numFmtId="0" fontId="76" fillId="11" borderId="0" xfId="8" applyFont="1" applyFill="1" applyAlignment="1" applyProtection="1">
      <alignment horizontal="center" vertical="center"/>
    </xf>
    <xf numFmtId="167" fontId="0" fillId="8" borderId="0" xfId="6" applyNumberFormat="1" applyFont="1" applyFill="1" applyAlignment="1" applyProtection="1">
      <alignment horizontal="right" vertical="center"/>
    </xf>
    <xf numFmtId="166" fontId="26" fillId="11" borderId="0" xfId="0" applyNumberFormat="1" applyFont="1" applyFill="1" applyBorder="1" applyAlignment="1" applyProtection="1">
      <alignment horizontal="right" vertical="center"/>
    </xf>
    <xf numFmtId="3" fontId="66" fillId="11" borderId="0" xfId="8" applyNumberFormat="1" applyFont="1" applyFill="1" applyAlignment="1" applyProtection="1">
      <alignment horizontal="right" vertical="center"/>
    </xf>
    <xf numFmtId="0" fontId="0" fillId="11" borderId="0" xfId="8" applyFont="1" applyFill="1" applyAlignment="1" applyProtection="1">
      <alignment vertical="center" wrapText="1"/>
    </xf>
    <xf numFmtId="0" fontId="0" fillId="11" borderId="0" xfId="8" applyFont="1" applyFill="1" applyBorder="1" applyAlignment="1" applyProtection="1">
      <alignment vertical="center" wrapText="1"/>
    </xf>
    <xf numFmtId="0" fontId="67" fillId="11" borderId="0" xfId="8" applyFont="1" applyFill="1" applyAlignment="1" applyProtection="1">
      <alignment horizontal="left" vertical="center"/>
    </xf>
    <xf numFmtId="3" fontId="70" fillId="0" borderId="0" xfId="8" applyNumberFormat="1" applyFont="1" applyFill="1" applyAlignment="1" applyProtection="1">
      <alignment horizontal="center" vertical="center"/>
    </xf>
    <xf numFmtId="3" fontId="70" fillId="0" borderId="0" xfId="8" applyNumberFormat="1" applyFont="1" applyFill="1" applyAlignment="1" applyProtection="1">
      <alignment horizontal="left" vertical="center"/>
    </xf>
    <xf numFmtId="3" fontId="66" fillId="0" borderId="0" xfId="8" applyNumberFormat="1" applyFont="1" applyFill="1" applyAlignment="1" applyProtection="1">
      <alignment horizontal="right" vertical="center"/>
    </xf>
    <xf numFmtId="0" fontId="0" fillId="0" borderId="0" xfId="8" applyFont="1" applyFill="1" applyAlignment="1" applyProtection="1">
      <alignment horizontal="left" vertical="center"/>
    </xf>
    <xf numFmtId="3" fontId="0" fillId="0" borderId="0" xfId="0" applyNumberFormat="1" applyFont="1" applyFill="1" applyAlignment="1" applyProtection="1">
      <alignment horizontal="center" vertical="center"/>
    </xf>
    <xf numFmtId="0" fontId="66" fillId="0" borderId="0" xfId="8" applyFont="1" applyFill="1" applyAlignment="1" applyProtection="1">
      <alignment vertical="center"/>
    </xf>
    <xf numFmtId="0" fontId="0" fillId="17" borderId="5" xfId="8" applyFont="1" applyFill="1" applyBorder="1" applyAlignment="1" applyProtection="1">
      <alignment horizontal="center" vertical="center"/>
    </xf>
    <xf numFmtId="171" fontId="0" fillId="17" borderId="5" xfId="8" applyNumberFormat="1" applyFont="1" applyFill="1" applyBorder="1" applyAlignment="1" applyProtection="1">
      <alignment horizontal="center" vertical="center"/>
    </xf>
    <xf numFmtId="10" fontId="0" fillId="17" borderId="5" xfId="6" applyFont="1" applyFill="1" applyBorder="1" applyAlignment="1" applyProtection="1">
      <alignment horizontal="center" vertical="center"/>
    </xf>
    <xf numFmtId="0" fontId="0" fillId="17" borderId="5" xfId="8" applyNumberFormat="1" applyFont="1" applyFill="1" applyBorder="1" applyAlignment="1" applyProtection="1">
      <alignment horizontal="center" vertical="center"/>
    </xf>
    <xf numFmtId="0" fontId="77" fillId="11" borderId="0" xfId="18" applyFont="1" applyFill="1" applyAlignment="1" applyProtection="1">
      <alignment vertical="center"/>
    </xf>
    <xf numFmtId="0" fontId="0" fillId="17" borderId="13" xfId="8" applyNumberFormat="1" applyFont="1" applyFill="1" applyBorder="1" applyAlignment="1" applyProtection="1">
      <alignment horizontal="center" vertical="center"/>
    </xf>
    <xf numFmtId="0" fontId="0" fillId="17" borderId="10" xfId="16" applyNumberFormat="1" applyFont="1" applyFill="1" applyBorder="1" applyAlignment="1" applyProtection="1">
      <alignment horizontal="center" vertical="center"/>
    </xf>
    <xf numFmtId="44" fontId="0" fillId="17" borderId="10" xfId="8" applyNumberFormat="1" applyFont="1" applyFill="1" applyBorder="1" applyAlignment="1" applyProtection="1">
      <alignment horizontal="center" vertical="center"/>
    </xf>
    <xf numFmtId="44" fontId="26" fillId="7" borderId="5" xfId="8" applyNumberFormat="1" applyFont="1" applyFill="1" applyBorder="1" applyAlignment="1" applyProtection="1">
      <alignment horizontal="center" vertical="center"/>
    </xf>
    <xf numFmtId="44" fontId="0" fillId="17" borderId="13" xfId="8" applyNumberFormat="1" applyFont="1" applyFill="1" applyBorder="1" applyAlignment="1" applyProtection="1">
      <alignment horizontal="center" vertical="center"/>
    </xf>
    <xf numFmtId="166" fontId="26" fillId="0" borderId="0" xfId="8" applyNumberFormat="1" applyFont="1" applyFill="1" applyAlignment="1" applyProtection="1">
      <alignment horizontal="right" vertical="center"/>
    </xf>
    <xf numFmtId="0" fontId="0" fillId="0" borderId="0" xfId="8" applyFont="1" applyFill="1" applyAlignment="1" applyProtection="1">
      <alignment vertical="center" wrapText="1"/>
    </xf>
    <xf numFmtId="0" fontId="66" fillId="0" borderId="0" xfId="8" applyFont="1" applyFill="1" applyAlignment="1" applyProtection="1">
      <alignment horizontal="right" vertical="center"/>
    </xf>
    <xf numFmtId="0" fontId="70" fillId="0" borderId="0" xfId="0" applyFont="1" applyFill="1" applyAlignment="1" applyProtection="1">
      <alignment vertical="center"/>
    </xf>
    <xf numFmtId="0" fontId="70" fillId="0" borderId="0" xfId="8" applyFont="1" applyFill="1" applyAlignment="1" applyProtection="1">
      <alignment horizontal="left" vertical="center"/>
    </xf>
    <xf numFmtId="0" fontId="26" fillId="11" borderId="0" xfId="8" applyFont="1" applyFill="1" applyAlignment="1" applyProtection="1">
      <alignment horizontal="center" vertical="center"/>
    </xf>
    <xf numFmtId="0" fontId="26" fillId="11" borderId="0" xfId="8" applyFont="1" applyFill="1" applyAlignment="1" applyProtection="1">
      <alignment horizontal="left" vertical="center"/>
    </xf>
    <xf numFmtId="0" fontId="16" fillId="11" borderId="14" xfId="8" applyFont="1" applyFill="1" applyBorder="1" applyAlignment="1" applyProtection="1">
      <alignment vertical="center"/>
    </xf>
    <xf numFmtId="0" fontId="16" fillId="11" borderId="13" xfId="8" applyFont="1" applyFill="1" applyBorder="1" applyAlignment="1" applyProtection="1">
      <alignment vertical="center"/>
    </xf>
    <xf numFmtId="0" fontId="26" fillId="11" borderId="14" xfId="8" applyFont="1" applyFill="1" applyBorder="1" applyAlignment="1" applyProtection="1">
      <alignment vertical="center"/>
    </xf>
    <xf numFmtId="0" fontId="26" fillId="11" borderId="13" xfId="8" applyFont="1" applyFill="1" applyBorder="1" applyAlignment="1" applyProtection="1">
      <alignment vertical="center"/>
    </xf>
    <xf numFmtId="1" fontId="0" fillId="17" borderId="10" xfId="16" applyNumberFormat="1" applyFont="1" applyFill="1" applyBorder="1" applyAlignment="1" applyProtection="1">
      <alignment horizontal="center" vertical="center"/>
    </xf>
    <xf numFmtId="1" fontId="0" fillId="17" borderId="13" xfId="8" applyNumberFormat="1" applyFont="1" applyFill="1" applyBorder="1" applyAlignment="1" applyProtection="1">
      <alignment horizontal="center" vertical="center"/>
    </xf>
    <xf numFmtId="10" fontId="29" fillId="17" borderId="5" xfId="8" applyNumberFormat="1" applyFont="1" applyFill="1" applyBorder="1" applyAlignment="1" applyProtection="1">
      <alignment horizontal="center" vertical="center"/>
    </xf>
    <xf numFmtId="10" fontId="29" fillId="17" borderId="5" xfId="6" applyFont="1" applyFill="1" applyBorder="1" applyAlignment="1" applyProtection="1">
      <alignment horizontal="center" vertical="center"/>
    </xf>
    <xf numFmtId="0" fontId="29" fillId="11" borderId="0" xfId="8" applyFont="1" applyFill="1" applyAlignment="1" applyProtection="1">
      <alignment horizontal="left" vertical="center" wrapText="1"/>
    </xf>
    <xf numFmtId="0" fontId="29" fillId="11" borderId="6" xfId="8" applyFont="1" applyFill="1" applyBorder="1" applyAlignment="1" applyProtection="1">
      <alignment horizontal="left" vertical="center" wrapText="1"/>
    </xf>
    <xf numFmtId="0" fontId="0" fillId="11" borderId="0" xfId="0" applyFont="1" applyFill="1" applyBorder="1" applyAlignment="1" applyProtection="1">
      <alignment horizontal="center" vertical="center"/>
    </xf>
    <xf numFmtId="171" fontId="29" fillId="17" borderId="5" xfId="8" applyNumberFormat="1" applyFont="1" applyFill="1" applyBorder="1" applyAlignment="1" applyProtection="1">
      <alignment horizontal="center" vertical="center"/>
    </xf>
    <xf numFmtId="171" fontId="29" fillId="11" borderId="0" xfId="8" applyNumberFormat="1" applyFont="1" applyFill="1" applyAlignment="1" applyProtection="1">
      <alignment vertical="center"/>
    </xf>
    <xf numFmtId="171" fontId="27" fillId="11" borderId="0" xfId="8" applyNumberFormat="1" applyFont="1" applyFill="1" applyAlignment="1" applyProtection="1">
      <alignment horizontal="center" vertical="center"/>
    </xf>
    <xf numFmtId="171" fontId="29" fillId="11" borderId="0" xfId="8" applyNumberFormat="1" applyFont="1" applyFill="1" applyAlignment="1" applyProtection="1">
      <alignment horizontal="center" vertical="center"/>
    </xf>
    <xf numFmtId="171" fontId="27" fillId="17" borderId="5" xfId="8" applyNumberFormat="1" applyFont="1" applyFill="1" applyBorder="1" applyAlignment="1" applyProtection="1">
      <alignment horizontal="center" vertical="center"/>
    </xf>
    <xf numFmtId="0" fontId="29" fillId="17" borderId="5" xfId="16" applyNumberFormat="1" applyFont="1" applyFill="1" applyBorder="1" applyAlignment="1" applyProtection="1">
      <alignment horizontal="center" vertical="center"/>
    </xf>
    <xf numFmtId="0" fontId="27" fillId="17" borderId="5" xfId="8" applyNumberFormat="1" applyFont="1" applyFill="1" applyBorder="1" applyAlignment="1" applyProtection="1">
      <alignment horizontal="center" vertical="center"/>
    </xf>
    <xf numFmtId="0" fontId="34" fillId="11" borderId="35" xfId="8" applyFont="1" applyFill="1" applyBorder="1" applyAlignment="1" applyProtection="1">
      <alignment vertical="center"/>
    </xf>
    <xf numFmtId="169" fontId="29" fillId="15" borderId="5" xfId="8" applyNumberFormat="1" applyFont="1" applyFill="1" applyBorder="1" applyAlignment="1" applyProtection="1">
      <alignment horizontal="center" vertical="center"/>
      <protection locked="0"/>
    </xf>
    <xf numFmtId="166" fontId="34" fillId="11" borderId="0" xfId="8" applyNumberFormat="1" applyFont="1" applyFill="1" applyAlignment="1" applyProtection="1">
      <alignment horizontal="center" vertical="center"/>
    </xf>
    <xf numFmtId="1" fontId="29" fillId="16" borderId="5" xfId="8" applyNumberFormat="1" applyFont="1" applyFill="1" applyBorder="1" applyAlignment="1" applyProtection="1">
      <alignment horizontal="center" vertical="center"/>
    </xf>
    <xf numFmtId="10" fontId="29" fillId="15" borderId="13" xfId="6" applyFont="1" applyFill="1" applyBorder="1" applyAlignment="1" applyProtection="1">
      <alignment horizontal="center" vertical="center"/>
      <protection locked="0"/>
    </xf>
    <xf numFmtId="10" fontId="29" fillId="16" borderId="13" xfId="6" applyFont="1" applyFill="1" applyBorder="1" applyAlignment="1" applyProtection="1">
      <alignment horizontal="center" vertical="center"/>
    </xf>
    <xf numFmtId="3" fontId="21" fillId="5" borderId="0" xfId="8" applyNumberFormat="1" applyFont="1" applyFill="1" applyAlignment="1" applyProtection="1">
      <alignment horizontal="center" vertical="center"/>
    </xf>
    <xf numFmtId="0" fontId="21" fillId="5" borderId="0" xfId="8" applyFont="1" applyFill="1" applyAlignment="1" applyProtection="1">
      <alignment horizontal="center" vertical="center"/>
    </xf>
    <xf numFmtId="1" fontId="29" fillId="18" borderId="5" xfId="8" applyNumberFormat="1" applyFont="1" applyFill="1" applyBorder="1" applyAlignment="1" applyProtection="1">
      <alignment horizontal="center" vertical="center"/>
    </xf>
    <xf numFmtId="171" fontId="29" fillId="15" borderId="14" xfId="8" applyNumberFormat="1" applyFont="1" applyFill="1" applyBorder="1" applyAlignment="1" applyProtection="1">
      <alignment horizontal="center" vertical="center"/>
      <protection locked="0"/>
    </xf>
    <xf numFmtId="171" fontId="29" fillId="16" borderId="5" xfId="8" applyNumberFormat="1" applyFont="1" applyFill="1" applyBorder="1" applyAlignment="1" applyProtection="1">
      <alignment horizontal="center" vertical="center"/>
    </xf>
    <xf numFmtId="171" fontId="31" fillId="17" borderId="5" xfId="8" applyNumberFormat="1" applyFont="1" applyFill="1" applyBorder="1" applyAlignment="1" applyProtection="1">
      <alignment horizontal="center" vertical="center" wrapText="1"/>
    </xf>
    <xf numFmtId="171" fontId="29" fillId="17" borderId="8" xfId="8" applyNumberFormat="1" applyFont="1" applyFill="1" applyBorder="1" applyAlignment="1" applyProtection="1">
      <alignment horizontal="center" vertical="center"/>
    </xf>
    <xf numFmtId="171" fontId="34" fillId="17" borderId="35" xfId="8" applyNumberFormat="1" applyFont="1" applyFill="1" applyBorder="1" applyAlignment="1" applyProtection="1">
      <alignment horizontal="center" vertical="center"/>
    </xf>
    <xf numFmtId="10" fontId="34" fillId="17" borderId="5" xfId="6" applyFont="1" applyFill="1" applyBorder="1" applyAlignment="1" applyProtection="1">
      <alignment horizontal="center" vertical="center"/>
    </xf>
    <xf numFmtId="171" fontId="29" fillId="17" borderId="14" xfId="8" applyNumberFormat="1" applyFont="1" applyFill="1" applyBorder="1" applyAlignment="1" applyProtection="1">
      <alignment horizontal="center" vertical="center"/>
    </xf>
    <xf numFmtId="171" fontId="34" fillId="17" borderId="5" xfId="8" applyNumberFormat="1" applyFont="1" applyFill="1" applyBorder="1" applyAlignment="1" applyProtection="1">
      <alignment horizontal="center" vertical="center"/>
    </xf>
    <xf numFmtId="171" fontId="0" fillId="17" borderId="5" xfId="8" applyNumberFormat="1" applyFont="1" applyFill="1" applyBorder="1" applyAlignment="1" applyProtection="1">
      <alignment vertical="center"/>
    </xf>
    <xf numFmtId="171" fontId="66" fillId="17" borderId="5" xfId="8" applyNumberFormat="1" applyFont="1" applyFill="1" applyBorder="1" applyAlignment="1" applyProtection="1">
      <alignment horizontal="right" vertical="center" wrapText="1"/>
    </xf>
    <xf numFmtId="171" fontId="0" fillId="17" borderId="5" xfId="8" applyNumberFormat="1" applyFont="1" applyFill="1" applyBorder="1" applyAlignment="1" applyProtection="1">
      <alignment horizontal="right" vertical="center"/>
    </xf>
    <xf numFmtId="171" fontId="66" fillId="17" borderId="35" xfId="8" applyNumberFormat="1" applyFont="1" applyFill="1" applyBorder="1" applyAlignment="1" applyProtection="1">
      <alignment horizontal="center" vertical="center"/>
    </xf>
    <xf numFmtId="171" fontId="31" fillId="17" borderId="35" xfId="8" applyNumberFormat="1" applyFont="1" applyFill="1" applyBorder="1" applyAlignment="1" applyProtection="1">
      <alignment horizontal="center" vertical="center"/>
    </xf>
    <xf numFmtId="0" fontId="29" fillId="17" borderId="5" xfId="8" applyFont="1" applyFill="1" applyBorder="1" applyAlignment="1" applyProtection="1">
      <alignment horizontal="center" vertical="center"/>
    </xf>
    <xf numFmtId="1" fontId="27" fillId="17" borderId="5" xfId="8" applyNumberFormat="1" applyFont="1" applyFill="1" applyBorder="1" applyAlignment="1" applyProtection="1">
      <alignment horizontal="center" vertical="center"/>
    </xf>
    <xf numFmtId="171" fontId="66" fillId="17" borderId="5" xfId="8" applyNumberFormat="1" applyFont="1" applyFill="1" applyBorder="1" applyAlignment="1" applyProtection="1">
      <alignment horizontal="right" vertical="center"/>
    </xf>
    <xf numFmtId="0" fontId="29" fillId="0" borderId="0" xfId="0" applyFont="1" applyAlignment="1" applyProtection="1">
      <alignment vertical="center"/>
    </xf>
    <xf numFmtId="3" fontId="29" fillId="5" borderId="0" xfId="8" applyNumberFormat="1" applyFont="1" applyFill="1" applyAlignment="1" applyProtection="1">
      <alignment horizontal="left" vertical="center"/>
    </xf>
    <xf numFmtId="0" fontId="34" fillId="11" borderId="0" xfId="8" applyFont="1" applyFill="1" applyAlignment="1" applyProtection="1">
      <alignment vertical="center"/>
    </xf>
    <xf numFmtId="168" fontId="34" fillId="8" borderId="0" xfId="6" applyNumberFormat="1" applyFont="1" applyFill="1" applyAlignment="1" applyProtection="1">
      <alignment horizontal="center" vertical="center"/>
    </xf>
    <xf numFmtId="168" fontId="29" fillId="8" borderId="0" xfId="6" applyNumberFormat="1" applyFont="1" applyFill="1" applyAlignment="1" applyProtection="1">
      <alignment horizontal="center" vertical="center"/>
    </xf>
    <xf numFmtId="0" fontId="29" fillId="5" borderId="0" xfId="8" applyFont="1" applyFill="1" applyAlignment="1" applyProtection="1">
      <alignment horizontal="left" vertical="center"/>
    </xf>
    <xf numFmtId="0" fontId="29" fillId="5" borderId="0" xfId="8" applyFont="1" applyFill="1" applyAlignment="1" applyProtection="1">
      <alignment vertical="center" wrapText="1"/>
    </xf>
    <xf numFmtId="0" fontId="31" fillId="5" borderId="0" xfId="8" applyFont="1" applyFill="1" applyAlignment="1" applyProtection="1">
      <alignment horizontal="right" vertical="center"/>
    </xf>
    <xf numFmtId="3" fontId="31" fillId="5" borderId="0" xfId="8" applyNumberFormat="1" applyFont="1" applyFill="1" applyAlignment="1" applyProtection="1">
      <alignment horizontal="right" vertical="center"/>
    </xf>
    <xf numFmtId="0" fontId="29" fillId="0" borderId="0" xfId="0" applyFont="1" applyAlignment="1" applyProtection="1">
      <alignment horizontal="center" vertical="center"/>
    </xf>
    <xf numFmtId="3" fontId="29" fillId="0" borderId="0" xfId="0" applyNumberFormat="1" applyFont="1" applyAlignment="1" applyProtection="1">
      <alignment horizontal="center" vertical="center"/>
    </xf>
    <xf numFmtId="0" fontId="27" fillId="11" borderId="0" xfId="8" applyFont="1" applyFill="1" applyAlignment="1" applyProtection="1">
      <alignment horizontal="left" vertical="center"/>
    </xf>
    <xf numFmtId="0" fontId="27" fillId="11" borderId="0" xfId="8" applyFont="1" applyFill="1" applyAlignment="1" applyProtection="1">
      <alignment horizontal="right" vertical="center"/>
    </xf>
    <xf numFmtId="171" fontId="29" fillId="17" borderId="5" xfId="8" applyNumberFormat="1" applyFont="1" applyFill="1" applyBorder="1" applyAlignment="1" applyProtection="1">
      <alignment horizontal="right" vertical="center"/>
    </xf>
    <xf numFmtId="171" fontId="27" fillId="17" borderId="5" xfId="8" applyNumberFormat="1" applyFont="1" applyFill="1" applyBorder="1" applyAlignment="1" applyProtection="1">
      <alignment horizontal="right" vertical="center"/>
    </xf>
    <xf numFmtId="171" fontId="29" fillId="17" borderId="5" xfId="8" applyNumberFormat="1" applyFont="1" applyFill="1" applyBorder="1" applyAlignment="1" applyProtection="1">
      <alignment vertical="center"/>
    </xf>
    <xf numFmtId="171" fontId="29" fillId="17" borderId="8" xfId="8" applyNumberFormat="1" applyFont="1" applyFill="1" applyBorder="1" applyAlignment="1" applyProtection="1">
      <alignment horizontal="right" vertical="center"/>
    </xf>
    <xf numFmtId="0" fontId="29" fillId="11" borderId="35" xfId="8" applyFont="1" applyFill="1" applyBorder="1" applyAlignment="1" applyProtection="1">
      <alignment vertical="center"/>
    </xf>
    <xf numFmtId="171" fontId="34" fillId="17" borderId="35" xfId="8" applyNumberFormat="1" applyFont="1" applyFill="1" applyBorder="1" applyAlignment="1" applyProtection="1">
      <alignment horizontal="right" vertical="center"/>
    </xf>
    <xf numFmtId="171" fontId="34" fillId="17" borderId="5" xfId="8" applyNumberFormat="1" applyFont="1" applyFill="1" applyBorder="1" applyAlignment="1" applyProtection="1">
      <alignment horizontal="right" vertical="center"/>
    </xf>
    <xf numFmtId="171" fontId="31" fillId="17" borderId="5" xfId="8" applyNumberFormat="1" applyFont="1" applyFill="1" applyBorder="1" applyAlignment="1" applyProtection="1">
      <alignment horizontal="right" vertical="center"/>
    </xf>
    <xf numFmtId="0" fontId="29" fillId="11" borderId="5" xfId="8" applyFont="1" applyFill="1" applyBorder="1" applyAlignment="1" applyProtection="1">
      <alignment horizontal="left" vertical="center"/>
    </xf>
    <xf numFmtId="171" fontId="29" fillId="15" borderId="5" xfId="8" applyNumberFormat="1" applyFont="1" applyFill="1" applyBorder="1" applyAlignment="1" applyProtection="1">
      <alignment horizontal="right" vertical="center"/>
      <protection locked="0"/>
    </xf>
    <xf numFmtId="0" fontId="34" fillId="11" borderId="14" xfId="8" applyFont="1" applyFill="1" applyBorder="1" applyAlignment="1" applyProtection="1">
      <alignment vertical="center"/>
    </xf>
    <xf numFmtId="0" fontId="34" fillId="11" borderId="13" xfId="8" applyFont="1" applyFill="1" applyBorder="1" applyAlignment="1" applyProtection="1">
      <alignment vertical="center"/>
    </xf>
    <xf numFmtId="0" fontId="29" fillId="11" borderId="14" xfId="8" applyFont="1" applyFill="1" applyBorder="1" applyAlignment="1" applyProtection="1">
      <alignment horizontal="left" vertical="center"/>
    </xf>
    <xf numFmtId="0" fontId="29" fillId="11" borderId="13" xfId="8" applyFont="1" applyFill="1" applyBorder="1" applyAlignment="1" applyProtection="1">
      <alignment horizontal="left" vertical="center"/>
    </xf>
    <xf numFmtId="0" fontId="0" fillId="11" borderId="6" xfId="8" applyFont="1" applyFill="1" applyBorder="1" applyAlignment="1" applyProtection="1">
      <alignment vertical="center" wrapText="1"/>
    </xf>
    <xf numFmtId="10" fontId="67" fillId="17" borderId="5" xfId="6" applyFont="1" applyFill="1" applyBorder="1" applyAlignment="1" applyProtection="1">
      <alignment horizontal="center" vertical="center"/>
    </xf>
    <xf numFmtId="0" fontId="36" fillId="0" borderId="0" xfId="0" applyFont="1" applyAlignment="1" applyProtection="1">
      <alignment horizontal="center" vertical="center"/>
    </xf>
    <xf numFmtId="44" fontId="26" fillId="17" borderId="5" xfId="8" applyNumberFormat="1" applyFont="1" applyFill="1" applyBorder="1" applyAlignment="1" applyProtection="1">
      <alignment horizontal="right" vertical="center"/>
    </xf>
    <xf numFmtId="167" fontId="0" fillId="11" borderId="0" xfId="8" applyNumberFormat="1" applyFont="1" applyFill="1" applyAlignment="1" applyProtection="1">
      <alignment horizontal="center" vertical="center"/>
    </xf>
    <xf numFmtId="0" fontId="26" fillId="11" borderId="35" xfId="8" applyFont="1" applyFill="1" applyBorder="1" applyAlignment="1" applyProtection="1">
      <alignment vertical="center"/>
    </xf>
    <xf numFmtId="171" fontId="0" fillId="17" borderId="8" xfId="8" applyNumberFormat="1" applyFont="1" applyFill="1" applyBorder="1" applyAlignment="1" applyProtection="1">
      <alignment horizontal="center" vertical="center"/>
    </xf>
    <xf numFmtId="171" fontId="66" fillId="11" borderId="35" xfId="8" applyNumberFormat="1" applyFont="1" applyFill="1" applyBorder="1" applyAlignment="1" applyProtection="1">
      <alignment horizontal="right" vertical="center"/>
    </xf>
    <xf numFmtId="171" fontId="0" fillId="17" borderId="5" xfId="6" applyNumberFormat="1" applyFont="1" applyFill="1" applyBorder="1" applyAlignment="1" applyProtection="1">
      <alignment horizontal="center" vertical="center"/>
    </xf>
    <xf numFmtId="0" fontId="0" fillId="17" borderId="5" xfId="6" applyNumberFormat="1" applyFont="1" applyFill="1" applyBorder="1" applyAlignment="1" applyProtection="1">
      <alignment horizontal="center" vertical="center"/>
    </xf>
    <xf numFmtId="171" fontId="66" fillId="17" borderId="5" xfId="8" applyNumberFormat="1" applyFont="1" applyFill="1" applyBorder="1" applyAlignment="1" applyProtection="1">
      <alignment horizontal="center" vertical="center" wrapText="1"/>
    </xf>
    <xf numFmtId="0" fontId="32" fillId="11" borderId="0" xfId="8" applyFont="1" applyFill="1" applyAlignment="1" applyProtection="1">
      <alignment horizontal="right" vertical="center"/>
    </xf>
    <xf numFmtId="171" fontId="0" fillId="15" borderId="5" xfId="8" applyNumberFormat="1" applyFont="1" applyFill="1" applyBorder="1" applyAlignment="1" applyProtection="1">
      <alignment horizontal="right" vertical="center"/>
      <protection locked="0"/>
    </xf>
    <xf numFmtId="44" fontId="66" fillId="17" borderId="5" xfId="8" applyNumberFormat="1" applyFont="1" applyFill="1" applyBorder="1" applyAlignment="1" applyProtection="1">
      <alignment vertical="center"/>
    </xf>
    <xf numFmtId="10" fontId="0" fillId="15" borderId="5" xfId="6" applyFont="1" applyFill="1" applyBorder="1" applyAlignment="1" applyProtection="1">
      <alignment horizontal="center" vertical="center"/>
      <protection locked="0"/>
    </xf>
    <xf numFmtId="0" fontId="0" fillId="15" borderId="5" xfId="0" applyFont="1" applyFill="1" applyBorder="1" applyAlignment="1" applyProtection="1">
      <alignment horizontal="center" vertical="center"/>
      <protection locked="0"/>
    </xf>
    <xf numFmtId="0" fontId="37" fillId="11" borderId="5" xfId="8" applyFont="1" applyFill="1" applyBorder="1" applyAlignment="1" applyProtection="1">
      <alignment horizontal="center" vertical="center"/>
    </xf>
    <xf numFmtId="0" fontId="38" fillId="11" borderId="5" xfId="8" applyFont="1" applyFill="1" applyBorder="1" applyAlignment="1" applyProtection="1">
      <alignment horizontal="center" vertical="center"/>
    </xf>
    <xf numFmtId="0" fontId="26" fillId="11" borderId="0" xfId="8" applyFont="1" applyFill="1" applyBorder="1" applyAlignment="1" applyProtection="1">
      <alignment horizontal="center" vertical="center"/>
    </xf>
    <xf numFmtId="0" fontId="0" fillId="11" borderId="5"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171" fontId="29" fillId="17" borderId="10" xfId="8" applyNumberFormat="1" applyFont="1" applyFill="1" applyBorder="1" applyAlignment="1" applyProtection="1">
      <alignment horizontal="right" vertical="center"/>
    </xf>
    <xf numFmtId="166" fontId="34" fillId="0" borderId="0" xfId="8" applyNumberFormat="1" applyFont="1" applyFill="1" applyAlignment="1" applyProtection="1">
      <alignment horizontal="right" vertical="center"/>
    </xf>
    <xf numFmtId="0" fontId="29" fillId="0" borderId="0" xfId="0" applyFont="1" applyFill="1" applyAlignment="1" applyProtection="1">
      <alignment vertical="center"/>
    </xf>
    <xf numFmtId="171" fontId="66" fillId="17" borderId="5" xfId="8" applyNumberFormat="1" applyFont="1" applyFill="1" applyBorder="1" applyAlignment="1" applyProtection="1">
      <alignment vertical="center"/>
    </xf>
    <xf numFmtId="14" fontId="10" fillId="17" borderId="5" xfId="15" applyNumberFormat="1" applyFont="1" applyFill="1" applyBorder="1" applyAlignment="1" applyProtection="1">
      <alignment horizontal="center" vertical="center"/>
    </xf>
    <xf numFmtId="0" fontId="10" fillId="17" borderId="5" xfId="15" applyNumberFormat="1" applyFont="1" applyFill="1" applyBorder="1" applyAlignment="1" applyProtection="1">
      <alignment horizontal="center" vertical="center"/>
    </xf>
    <xf numFmtId="171" fontId="10" fillId="17" borderId="5" xfId="15" applyNumberFormat="1" applyFont="1" applyFill="1" applyBorder="1" applyAlignment="1" applyProtection="1">
      <alignment horizontal="center" vertical="center"/>
    </xf>
    <xf numFmtId="171" fontId="62" fillId="17" borderId="5" xfId="15" applyNumberFormat="1" applyFont="1" applyFill="1" applyBorder="1" applyAlignment="1" applyProtection="1">
      <alignment horizontal="center" vertical="center"/>
    </xf>
    <xf numFmtId="171" fontId="6" fillId="17" borderId="5" xfId="19" applyNumberFormat="1" applyFont="1" applyFill="1" applyBorder="1" applyAlignment="1" applyProtection="1">
      <alignment horizontal="left" vertical="center"/>
    </xf>
    <xf numFmtId="171" fontId="35" fillId="17" borderId="5" xfId="24" applyNumberFormat="1" applyFont="1" applyFill="1" applyBorder="1" applyAlignment="1" applyProtection="1">
      <alignment horizontal="left" vertical="center"/>
    </xf>
    <xf numFmtId="0" fontId="35" fillId="0" borderId="5" xfId="24" applyFont="1" applyFill="1" applyBorder="1" applyAlignment="1" applyProtection="1">
      <alignment horizontal="left" vertical="center"/>
    </xf>
    <xf numFmtId="0" fontId="10" fillId="0" borderId="5" xfId="15" applyFont="1" applyFill="1" applyBorder="1" applyAlignment="1" applyProtection="1">
      <alignment horizontal="left" vertical="center"/>
    </xf>
    <xf numFmtId="0" fontId="10" fillId="0" borderId="0" xfId="15" applyFont="1" applyFill="1" applyAlignment="1" applyProtection="1">
      <alignment horizontal="left" vertical="center"/>
    </xf>
    <xf numFmtId="0" fontId="6" fillId="0" borderId="5" xfId="24" applyFont="1" applyFill="1" applyBorder="1" applyAlignment="1" applyProtection="1">
      <alignment horizontal="left" vertical="center"/>
    </xf>
    <xf numFmtId="0" fontId="10" fillId="17" borderId="5" xfId="15" applyFont="1" applyFill="1" applyBorder="1" applyAlignment="1" applyProtection="1">
      <alignment horizontal="center" vertical="center"/>
    </xf>
    <xf numFmtId="171" fontId="10" fillId="17" borderId="19" xfId="15" applyNumberFormat="1" applyFont="1" applyFill="1" applyBorder="1" applyAlignment="1" applyProtection="1">
      <alignment horizontal="center" vertical="center"/>
    </xf>
    <xf numFmtId="1" fontId="10" fillId="17" borderId="5" xfId="15" applyNumberFormat="1" applyFont="1" applyFill="1" applyBorder="1" applyAlignment="1" applyProtection="1">
      <alignment horizontal="center" vertical="center"/>
    </xf>
    <xf numFmtId="169" fontId="10" fillId="17" borderId="5" xfId="15" applyNumberFormat="1" applyFont="1" applyFill="1" applyBorder="1" applyAlignment="1" applyProtection="1">
      <alignment horizontal="center" vertical="center"/>
    </xf>
    <xf numFmtId="0" fontId="10" fillId="17" borderId="5" xfId="15" applyFont="1" applyFill="1" applyBorder="1" applyAlignment="1" applyProtection="1">
      <alignment horizontal="center"/>
    </xf>
    <xf numFmtId="9" fontId="10" fillId="17" borderId="5" xfId="19" applyFont="1" applyFill="1" applyBorder="1" applyAlignment="1" applyProtection="1">
      <alignment horizontal="center" vertical="center"/>
    </xf>
    <xf numFmtId="0" fontId="56" fillId="36" borderId="5" xfId="15" applyFont="1" applyFill="1" applyBorder="1" applyAlignment="1" applyProtection="1">
      <alignment horizontal="center" vertical="center"/>
    </xf>
    <xf numFmtId="171" fontId="56" fillId="36" borderId="13" xfId="15" applyNumberFormat="1" applyFont="1" applyFill="1" applyBorder="1" applyAlignment="1" applyProtection="1">
      <alignment vertical="center"/>
    </xf>
    <xf numFmtId="171" fontId="56" fillId="36" borderId="5" xfId="15" applyNumberFormat="1" applyFont="1" applyFill="1" applyBorder="1" applyAlignment="1" applyProtection="1">
      <alignment vertical="center"/>
    </xf>
    <xf numFmtId="172" fontId="35" fillId="17" borderId="8" xfId="15" applyNumberFormat="1" applyFont="1" applyFill="1" applyBorder="1" applyAlignment="1" applyProtection="1">
      <alignment horizontal="center" vertical="center" wrapText="1"/>
    </xf>
    <xf numFmtId="0" fontId="35" fillId="17" borderId="10" xfId="15" applyNumberFormat="1" applyFont="1" applyFill="1" applyBorder="1" applyAlignment="1" applyProtection="1">
      <alignment horizontal="center" vertical="center"/>
    </xf>
    <xf numFmtId="0" fontId="35" fillId="17" borderId="5" xfId="15" applyNumberFormat="1" applyFont="1" applyFill="1" applyBorder="1" applyAlignment="1" applyProtection="1">
      <alignment horizontal="center" vertical="center"/>
    </xf>
    <xf numFmtId="169" fontId="35" fillId="17" borderId="5" xfId="15" applyNumberFormat="1" applyFont="1" applyFill="1" applyBorder="1" applyAlignment="1" applyProtection="1">
      <alignment horizontal="center" vertical="center"/>
    </xf>
    <xf numFmtId="171" fontId="35" fillId="17" borderId="5" xfId="15" applyNumberFormat="1" applyFont="1" applyFill="1" applyBorder="1" applyAlignment="1" applyProtection="1">
      <alignment horizontal="center" vertical="center"/>
    </xf>
    <xf numFmtId="171" fontId="48" fillId="17" borderId="5" xfId="15" applyNumberFormat="1" applyFont="1" applyFill="1" applyBorder="1" applyAlignment="1" applyProtection="1">
      <alignment vertical="center"/>
    </xf>
    <xf numFmtId="172" fontId="56" fillId="37" borderId="5" xfId="15" applyNumberFormat="1" applyFont="1" applyFill="1" applyBorder="1" applyAlignment="1" applyProtection="1">
      <alignment horizontal="center" vertical="center"/>
    </xf>
    <xf numFmtId="171" fontId="56" fillId="37" borderId="5" xfId="15" applyNumberFormat="1" applyFont="1" applyFill="1" applyBorder="1" applyAlignment="1" applyProtection="1">
      <alignment horizontal="center" vertical="center"/>
    </xf>
    <xf numFmtId="169" fontId="8" fillId="17" borderId="10" xfId="15" applyNumberFormat="1" applyFont="1" applyFill="1" applyBorder="1" applyAlignment="1" applyProtection="1">
      <alignment horizontal="center" vertical="center"/>
    </xf>
    <xf numFmtId="171" fontId="48" fillId="17" borderId="5" xfId="15" applyNumberFormat="1" applyFont="1" applyFill="1" applyBorder="1" applyAlignment="1" applyProtection="1">
      <alignment horizontal="center" vertical="center"/>
    </xf>
    <xf numFmtId="172" fontId="8" fillId="17" borderId="8" xfId="15" applyNumberFormat="1" applyFont="1" applyFill="1" applyBorder="1" applyAlignment="1" applyProtection="1">
      <alignment horizontal="center" vertical="center"/>
    </xf>
    <xf numFmtId="172" fontId="8" fillId="17" borderId="10" xfId="15" applyNumberFormat="1" applyFont="1" applyFill="1" applyBorder="1" applyAlignment="1" applyProtection="1">
      <alignment horizontal="center" vertical="center"/>
    </xf>
    <xf numFmtId="0" fontId="8" fillId="17" borderId="5" xfId="15" applyFont="1" applyFill="1" applyBorder="1" applyAlignment="1" applyProtection="1">
      <alignment horizontal="center" vertical="center"/>
    </xf>
    <xf numFmtId="172" fontId="8" fillId="17" borderId="5" xfId="15" applyNumberFormat="1" applyFont="1" applyFill="1" applyBorder="1" applyAlignment="1" applyProtection="1">
      <alignment horizontal="center" vertical="center"/>
    </xf>
    <xf numFmtId="171" fontId="8" fillId="17" borderId="5" xfId="15" applyNumberFormat="1" applyFont="1" applyFill="1" applyBorder="1" applyAlignment="1" applyProtection="1">
      <alignment horizontal="center" vertical="center"/>
    </xf>
    <xf numFmtId="0" fontId="48" fillId="17" borderId="5" xfId="15" applyFont="1" applyFill="1" applyBorder="1" applyAlignment="1" applyProtection="1">
      <alignment horizontal="center" vertical="center" wrapText="1"/>
    </xf>
    <xf numFmtId="10" fontId="67" fillId="17" borderId="5" xfId="8" applyNumberFormat="1" applyFont="1" applyFill="1" applyBorder="1" applyAlignment="1" applyProtection="1">
      <alignment horizontal="center" vertical="center"/>
    </xf>
    <xf numFmtId="10" fontId="67" fillId="17" borderId="8" xfId="8" applyNumberFormat="1" applyFont="1" applyFill="1" applyBorder="1" applyAlignment="1" applyProtection="1">
      <alignment horizontal="center" vertical="center"/>
    </xf>
    <xf numFmtId="171" fontId="0" fillId="17" borderId="5" xfId="8" applyNumberFormat="1" applyFont="1" applyFill="1" applyBorder="1" applyAlignment="1" applyProtection="1">
      <alignment horizontal="center" vertical="center"/>
      <protection locked="0"/>
    </xf>
    <xf numFmtId="171" fontId="0" fillId="17" borderId="10" xfId="8" applyNumberFormat="1" applyFont="1" applyFill="1" applyBorder="1" applyAlignment="1" applyProtection="1">
      <alignment horizontal="center" vertical="center"/>
    </xf>
    <xf numFmtId="168" fontId="0" fillId="17" borderId="5" xfId="8" applyNumberFormat="1" applyFont="1" applyFill="1" applyBorder="1" applyAlignment="1" applyProtection="1">
      <alignment horizontal="center" vertical="center"/>
    </xf>
    <xf numFmtId="1" fontId="0" fillId="17" borderId="5" xfId="8" applyNumberFormat="1" applyFont="1" applyFill="1" applyBorder="1" applyAlignment="1" applyProtection="1">
      <alignment horizontal="center" vertical="center"/>
    </xf>
    <xf numFmtId="169" fontId="0" fillId="17" borderId="5" xfId="8" applyNumberFormat="1" applyFont="1" applyFill="1" applyBorder="1" applyAlignment="1" applyProtection="1">
      <alignment horizontal="center" vertical="center"/>
    </xf>
    <xf numFmtId="171" fontId="26" fillId="17" borderId="5" xfId="8" applyNumberFormat="1" applyFont="1" applyFill="1" applyBorder="1" applyAlignment="1" applyProtection="1">
      <alignment horizontal="center" vertical="center"/>
    </xf>
    <xf numFmtId="44" fontId="26" fillId="17" borderId="5" xfId="8" applyNumberFormat="1" applyFont="1" applyFill="1" applyBorder="1" applyAlignment="1" applyProtection="1">
      <alignment horizontal="center" vertical="center"/>
    </xf>
    <xf numFmtId="10" fontId="27" fillId="17" borderId="5" xfId="6" applyFont="1" applyFill="1" applyBorder="1" applyAlignment="1" applyProtection="1">
      <alignment horizontal="center" vertical="center"/>
    </xf>
    <xf numFmtId="164" fontId="29" fillId="11" borderId="0" xfId="8" applyNumberFormat="1" applyFont="1" applyFill="1" applyAlignment="1" applyProtection="1">
      <alignment vertical="center"/>
    </xf>
    <xf numFmtId="171" fontId="29" fillId="17" borderId="5" xfId="16" applyNumberFormat="1" applyFont="1" applyFill="1" applyBorder="1" applyAlignment="1" applyProtection="1">
      <alignment horizontal="center" vertical="center"/>
    </xf>
    <xf numFmtId="171" fontId="42" fillId="15" borderId="5" xfId="0" applyNumberFormat="1" applyFont="1" applyFill="1" applyBorder="1" applyAlignment="1" applyProtection="1">
      <alignment horizontal="center" vertical="center"/>
      <protection locked="0"/>
    </xf>
    <xf numFmtId="14" fontId="42" fillId="15" borderId="5" xfId="0" applyNumberFormat="1" applyFont="1" applyFill="1" applyBorder="1" applyAlignment="1" applyProtection="1">
      <alignment horizontal="center" vertical="center"/>
      <protection locked="0"/>
    </xf>
    <xf numFmtId="0" fontId="42" fillId="15" borderId="5" xfId="0" applyNumberFormat="1" applyFont="1" applyFill="1" applyBorder="1" applyAlignment="1" applyProtection="1">
      <alignment horizontal="center" vertical="center"/>
      <protection locked="0"/>
    </xf>
    <xf numFmtId="9" fontId="42" fillId="15" borderId="5" xfId="0" applyNumberFormat="1" applyFont="1" applyFill="1" applyBorder="1" applyAlignment="1" applyProtection="1">
      <alignment horizontal="center" vertical="center"/>
      <protection locked="0"/>
    </xf>
    <xf numFmtId="0" fontId="79" fillId="15" borderId="5" xfId="14" applyFont="1" applyFill="1" applyBorder="1" applyAlignment="1" applyProtection="1">
      <alignment horizontal="center" vertical="center" wrapText="1"/>
      <protection locked="0"/>
    </xf>
    <xf numFmtId="0" fontId="40" fillId="20" borderId="5" xfId="15" applyFont="1" applyFill="1" applyBorder="1" applyAlignment="1" applyProtection="1">
      <alignment horizontal="center" vertical="center"/>
    </xf>
    <xf numFmtId="0" fontId="32" fillId="11" borderId="0" xfId="8" applyFont="1" applyFill="1" applyAlignment="1" applyProtection="1">
      <alignment horizontal="left" vertical="center"/>
    </xf>
    <xf numFmtId="0" fontId="66" fillId="11" borderId="5" xfId="8" applyFont="1" applyFill="1" applyBorder="1" applyAlignment="1" applyProtection="1">
      <alignment horizontal="center" vertical="center"/>
    </xf>
    <xf numFmtId="0" fontId="0" fillId="11" borderId="5" xfId="8" applyFont="1" applyFill="1" applyBorder="1" applyAlignment="1" applyProtection="1">
      <alignment horizontal="left" vertical="center"/>
    </xf>
    <xf numFmtId="166" fontId="26" fillId="11" borderId="5" xfId="0" applyNumberFormat="1" applyFont="1" applyFill="1" applyBorder="1" applyAlignment="1" applyProtection="1">
      <alignment horizontal="center" vertical="center" wrapText="1"/>
    </xf>
    <xf numFmtId="0" fontId="28" fillId="11" borderId="0" xfId="8" applyFont="1" applyFill="1" applyAlignment="1" applyProtection="1">
      <alignment horizontal="left" vertical="center"/>
    </xf>
    <xf numFmtId="0" fontId="75" fillId="0" borderId="1" xfId="1" applyFont="1" applyAlignment="1">
      <alignment horizontal="left" vertical="center"/>
    </xf>
    <xf numFmtId="0" fontId="66" fillId="11" borderId="0" xfId="8" applyFont="1" applyFill="1" applyAlignment="1" applyProtection="1">
      <alignment horizontal="left" vertical="center"/>
    </xf>
    <xf numFmtId="166" fontId="26" fillId="11" borderId="10" xfId="0" applyNumberFormat="1" applyFont="1" applyFill="1" applyBorder="1" applyAlignment="1" applyProtection="1">
      <alignment horizontal="center" vertical="center" wrapText="1"/>
    </xf>
    <xf numFmtId="0" fontId="31" fillId="11" borderId="0" xfId="8" applyFont="1" applyFill="1" applyAlignment="1" applyProtection="1">
      <alignment horizontal="left" vertical="center"/>
    </xf>
    <xf numFmtId="0" fontId="5" fillId="0" borderId="0" xfId="27" applyFont="1" applyAlignment="1">
      <alignment horizontal="center" vertical="center"/>
    </xf>
    <xf numFmtId="0" fontId="5" fillId="0" borderId="0" xfId="27" applyNumberFormat="1" applyFont="1" applyAlignment="1">
      <alignment horizontal="center" vertical="center"/>
    </xf>
    <xf numFmtId="0" fontId="31" fillId="0" borderId="0" xfId="27" applyFont="1" applyBorder="1" applyAlignment="1">
      <alignment vertical="center"/>
    </xf>
    <xf numFmtId="0" fontId="35" fillId="0" borderId="0" xfId="27" applyFont="1" applyBorder="1" applyAlignment="1">
      <alignment vertical="center"/>
    </xf>
    <xf numFmtId="0" fontId="5" fillId="0" borderId="0" xfId="27" applyFont="1" applyBorder="1" applyAlignment="1">
      <alignment horizontal="center" vertical="center"/>
    </xf>
    <xf numFmtId="0" fontId="5" fillId="0" borderId="5" xfId="27" applyFont="1" applyBorder="1" applyAlignment="1">
      <alignment vertical="center"/>
    </xf>
    <xf numFmtId="171" fontId="5" fillId="17" borderId="5" xfId="27" applyNumberFormat="1" applyFont="1" applyFill="1" applyBorder="1" applyAlignment="1">
      <alignment horizontal="center" vertical="center"/>
    </xf>
    <xf numFmtId="0" fontId="5" fillId="0" borderId="5" xfId="27" applyNumberFormat="1" applyFont="1" applyBorder="1" applyAlignment="1">
      <alignment horizontal="left" vertical="center"/>
    </xf>
    <xf numFmtId="0" fontId="5" fillId="17" borderId="5" xfId="27" applyFont="1" applyFill="1" applyBorder="1" applyAlignment="1">
      <alignment horizontal="center" vertical="center"/>
    </xf>
    <xf numFmtId="171" fontId="80" fillId="0" borderId="0" xfId="27" applyNumberFormat="1" applyAlignment="1">
      <alignment horizontal="right" vertical="center"/>
    </xf>
    <xf numFmtId="171" fontId="80" fillId="0" borderId="0" xfId="27" applyNumberFormat="1" applyAlignment="1">
      <alignment horizontal="center" vertical="center"/>
    </xf>
    <xf numFmtId="0" fontId="5" fillId="0" borderId="5" xfId="27" applyFont="1" applyBorder="1" applyAlignment="1">
      <alignment horizontal="left" vertical="center"/>
    </xf>
    <xf numFmtId="171" fontId="5" fillId="0" borderId="0" xfId="27" applyNumberFormat="1" applyFont="1" applyAlignment="1">
      <alignment horizontal="center" vertical="center"/>
    </xf>
    <xf numFmtId="0" fontId="5" fillId="0" borderId="0" xfId="27" applyFont="1" applyAlignment="1">
      <alignment vertical="center"/>
    </xf>
    <xf numFmtId="171" fontId="5" fillId="0" borderId="0" xfId="27" applyNumberFormat="1" applyFont="1" applyFill="1" applyAlignment="1">
      <alignment horizontal="center" vertical="center"/>
    </xf>
    <xf numFmtId="14" fontId="5" fillId="0" borderId="0" xfId="27" applyNumberFormat="1" applyFont="1" applyAlignment="1">
      <alignment horizontal="center" vertical="center"/>
    </xf>
    <xf numFmtId="2" fontId="5" fillId="17" borderId="5" xfId="27" applyNumberFormat="1" applyFont="1" applyFill="1" applyBorder="1" applyAlignment="1">
      <alignment horizontal="center" vertical="center"/>
    </xf>
    <xf numFmtId="1" fontId="67" fillId="16" borderId="5" xfId="8" applyNumberFormat="1" applyFont="1" applyFill="1" applyBorder="1" applyAlignment="1" applyProtection="1">
      <alignment horizontal="center" vertical="center"/>
    </xf>
    <xf numFmtId="1" fontId="0" fillId="16" borderId="5" xfId="16" applyNumberFormat="1" applyFont="1" applyFill="1" applyBorder="1" applyAlignment="1" applyProtection="1">
      <alignment horizontal="center" vertical="center"/>
    </xf>
    <xf numFmtId="0" fontId="0" fillId="0" borderId="0" xfId="0" applyNumberFormat="1" applyFont="1" applyAlignment="1" applyProtection="1">
      <alignment vertical="center"/>
    </xf>
    <xf numFmtId="0" fontId="5" fillId="0" borderId="0" xfId="27" applyFont="1" applyBorder="1" applyAlignment="1">
      <alignment horizontal="left" vertical="center"/>
    </xf>
    <xf numFmtId="0" fontId="5" fillId="0" borderId="0" xfId="27" applyFont="1" applyFill="1" applyAlignment="1">
      <alignment horizontal="center" vertical="center"/>
    </xf>
    <xf numFmtId="0" fontId="42" fillId="0" borderId="37" xfId="27" applyFont="1" applyFill="1" applyBorder="1" applyAlignment="1">
      <alignment horizontal="center" vertical="center"/>
    </xf>
    <xf numFmtId="14" fontId="42" fillId="0" borderId="0" xfId="27" applyNumberFormat="1" applyFont="1" applyFill="1" applyBorder="1" applyAlignment="1">
      <alignment horizontal="center" vertical="center"/>
    </xf>
    <xf numFmtId="171" fontId="42" fillId="0" borderId="21" xfId="27" applyNumberFormat="1" applyFont="1" applyFill="1" applyBorder="1" applyAlignment="1">
      <alignment horizontal="center" vertical="center"/>
    </xf>
    <xf numFmtId="171" fontId="42" fillId="0" borderId="38" xfId="27" applyNumberFormat="1" applyFont="1" applyFill="1" applyBorder="1" applyAlignment="1">
      <alignment horizontal="center" vertical="center"/>
    </xf>
    <xf numFmtId="0" fontId="42" fillId="0" borderId="39" xfId="27" applyFont="1" applyFill="1" applyBorder="1" applyAlignment="1">
      <alignment horizontal="center" vertical="center"/>
    </xf>
    <xf numFmtId="14" fontId="42" fillId="0" borderId="40" xfId="27" applyNumberFormat="1" applyFont="1" applyFill="1" applyBorder="1" applyAlignment="1">
      <alignment horizontal="center" vertical="center"/>
    </xf>
    <xf numFmtId="171" fontId="42" fillId="0" borderId="40" xfId="27" applyNumberFormat="1" applyFont="1" applyFill="1" applyBorder="1" applyAlignment="1">
      <alignment horizontal="center" vertical="center"/>
    </xf>
    <xf numFmtId="171" fontId="42" fillId="0" borderId="41" xfId="27" applyNumberFormat="1" applyFont="1" applyFill="1" applyBorder="1" applyAlignment="1">
      <alignment horizontal="center" vertical="center"/>
    </xf>
    <xf numFmtId="0" fontId="42" fillId="0" borderId="42" xfId="27" applyFont="1" applyFill="1" applyBorder="1" applyAlignment="1">
      <alignment horizontal="center" vertical="center"/>
    </xf>
    <xf numFmtId="171" fontId="42" fillId="0" borderId="43" xfId="27" applyNumberFormat="1" applyFont="1" applyFill="1" applyBorder="1" applyAlignment="1">
      <alignment horizontal="center" vertical="center"/>
    </xf>
    <xf numFmtId="171" fontId="42" fillId="0" borderId="44" xfId="27" applyNumberFormat="1" applyFont="1" applyFill="1" applyBorder="1" applyAlignment="1">
      <alignment horizontal="center" vertical="center"/>
    </xf>
    <xf numFmtId="1" fontId="5" fillId="17" borderId="5" xfId="27" applyNumberFormat="1" applyFont="1" applyFill="1" applyBorder="1" applyAlignment="1">
      <alignment horizontal="center" vertical="center"/>
    </xf>
    <xf numFmtId="10" fontId="5" fillId="17" borderId="5" xfId="27" applyNumberFormat="1" applyFont="1" applyFill="1" applyBorder="1" applyAlignment="1">
      <alignment horizontal="center" vertical="center"/>
    </xf>
    <xf numFmtId="10" fontId="42" fillId="15" borderId="5" xfId="0" applyNumberFormat="1" applyFont="1" applyFill="1" applyBorder="1" applyAlignment="1" applyProtection="1">
      <alignment horizontal="center" vertical="center"/>
      <protection locked="0"/>
    </xf>
    <xf numFmtId="3" fontId="0" fillId="0" borderId="0" xfId="0" applyNumberFormat="1" applyFont="1" applyFill="1" applyAlignment="1" applyProtection="1">
      <alignment vertical="center"/>
    </xf>
    <xf numFmtId="0" fontId="16" fillId="11" borderId="0" xfId="8" applyNumberFormat="1" applyFont="1" applyFill="1" applyAlignment="1" applyProtection="1">
      <alignment horizontal="center" vertical="center"/>
    </xf>
    <xf numFmtId="0" fontId="33" fillId="0" borderId="0" xfId="15" applyFont="1" applyAlignment="1" applyProtection="1">
      <alignment vertical="center"/>
    </xf>
    <xf numFmtId="0" fontId="33" fillId="0" borderId="5" xfId="15" applyFont="1" applyBorder="1" applyAlignment="1" applyProtection="1">
      <alignment horizontal="center" vertical="center"/>
    </xf>
    <xf numFmtId="0" fontId="45" fillId="0" borderId="5" xfId="15" applyFont="1" applyBorder="1" applyAlignment="1" applyProtection="1">
      <alignment horizontal="center" vertical="center"/>
    </xf>
    <xf numFmtId="0" fontId="45" fillId="0" borderId="5" xfId="15" applyFont="1" applyBorder="1" applyAlignment="1" applyProtection="1">
      <alignment horizontal="center" vertical="center" wrapText="1"/>
    </xf>
    <xf numFmtId="0" fontId="33" fillId="0" borderId="5" xfId="15" applyFont="1" applyBorder="1" applyAlignment="1" applyProtection="1">
      <alignment vertical="center" wrapText="1"/>
    </xf>
    <xf numFmtId="0" fontId="33" fillId="0" borderId="5" xfId="15" applyFont="1" applyBorder="1" applyAlignment="1" applyProtection="1">
      <alignment horizontal="left" vertical="center" wrapText="1"/>
    </xf>
    <xf numFmtId="0" fontId="33" fillId="0" borderId="0" xfId="15" applyFont="1" applyAlignment="1" applyProtection="1">
      <alignment horizontal="center" vertical="center"/>
    </xf>
    <xf numFmtId="0" fontId="33" fillId="0" borderId="0" xfId="15" applyFont="1" applyAlignment="1" applyProtection="1">
      <alignment vertical="center" wrapText="1"/>
    </xf>
    <xf numFmtId="0" fontId="45" fillId="0" borderId="0" xfId="15" applyFont="1" applyAlignment="1" applyProtection="1">
      <alignment vertical="center"/>
    </xf>
    <xf numFmtId="0" fontId="33" fillId="0" borderId="0" xfId="15" applyFont="1" applyAlignment="1" applyProtection="1">
      <alignment horizontal="left" vertical="center"/>
    </xf>
    <xf numFmtId="0" fontId="33" fillId="0" borderId="0" xfId="15" applyFont="1" applyAlignment="1" applyProtection="1">
      <alignment vertical="top"/>
    </xf>
    <xf numFmtId="0" fontId="33" fillId="0" borderId="0" xfId="15" applyFont="1" applyAlignment="1" applyProtection="1">
      <alignment vertical="top"/>
      <protection locked="0"/>
    </xf>
    <xf numFmtId="0" fontId="10" fillId="15" borderId="13" xfId="15" applyNumberFormat="1" applyFont="1" applyFill="1" applyBorder="1" applyAlignment="1" applyProtection="1">
      <alignment horizontal="center" vertical="center"/>
      <protection locked="0"/>
    </xf>
    <xf numFmtId="0" fontId="9" fillId="15" borderId="13" xfId="15" applyNumberFormat="1" applyFont="1" applyFill="1" applyBorder="1" applyAlignment="1" applyProtection="1">
      <alignment horizontal="center" vertical="center"/>
      <protection locked="0"/>
    </xf>
    <xf numFmtId="0" fontId="35" fillId="0" borderId="0" xfId="15" applyFont="1" applyBorder="1" applyAlignment="1" applyProtection="1">
      <alignment vertical="center"/>
    </xf>
    <xf numFmtId="0" fontId="26" fillId="11" borderId="0" xfId="0" applyFont="1" applyFill="1" applyBorder="1" applyAlignment="1" applyProtection="1">
      <alignment horizontal="right" vertical="center"/>
    </xf>
    <xf numFmtId="0" fontId="34" fillId="11" borderId="0" xfId="0" applyFont="1" applyFill="1" applyBorder="1" applyAlignment="1" applyProtection="1">
      <alignment horizontal="right" vertical="center"/>
    </xf>
    <xf numFmtId="0" fontId="81" fillId="0" borderId="16" xfId="27" applyFont="1" applyFill="1" applyBorder="1" applyAlignment="1">
      <alignment horizontal="center" vertical="center"/>
    </xf>
    <xf numFmtId="0" fontId="81" fillId="0" borderId="16" xfId="27" applyNumberFormat="1" applyFont="1" applyFill="1" applyBorder="1" applyAlignment="1">
      <alignment horizontal="center" vertical="center"/>
    </xf>
    <xf numFmtId="0" fontId="81" fillId="0" borderId="16" xfId="27" applyFont="1" applyFill="1" applyBorder="1" applyAlignment="1">
      <alignment horizontal="center" vertical="center" wrapText="1"/>
    </xf>
    <xf numFmtId="0" fontId="81" fillId="0" borderId="9" xfId="27" applyFont="1" applyFill="1" applyBorder="1" applyAlignment="1">
      <alignment horizontal="center" vertical="center"/>
    </xf>
    <xf numFmtId="14" fontId="42" fillId="0" borderId="21" xfId="27" applyNumberFormat="1" applyFont="1" applyFill="1" applyBorder="1" applyAlignment="1">
      <alignment horizontal="center" vertical="center"/>
    </xf>
    <xf numFmtId="0" fontId="81" fillId="0" borderId="5" xfId="27" applyFont="1" applyFill="1" applyBorder="1" applyAlignment="1">
      <alignment horizontal="center" vertical="center"/>
    </xf>
    <xf numFmtId="14" fontId="5" fillId="15" borderId="5" xfId="27" applyNumberFormat="1" applyFont="1" applyFill="1" applyBorder="1" applyAlignment="1" applyProtection="1">
      <alignment horizontal="center" vertical="center"/>
      <protection locked="0"/>
    </xf>
    <xf numFmtId="171" fontId="5" fillId="15" borderId="5" xfId="27" applyNumberFormat="1" applyFont="1" applyFill="1" applyBorder="1" applyAlignment="1" applyProtection="1">
      <alignment horizontal="center" vertical="center"/>
      <protection locked="0"/>
    </xf>
    <xf numFmtId="171" fontId="27" fillId="17" borderId="5" xfId="17" applyNumberFormat="1" applyFont="1" applyFill="1" applyBorder="1" applyAlignment="1" applyProtection="1">
      <alignment horizontal="center" vertical="center"/>
    </xf>
    <xf numFmtId="171" fontId="31" fillId="17" borderId="35" xfId="8" applyNumberFormat="1" applyFont="1" applyFill="1" applyBorder="1" applyAlignment="1" applyProtection="1">
      <alignment horizontal="right" vertical="center"/>
    </xf>
    <xf numFmtId="168" fontId="29" fillId="17" borderId="5" xfId="8" applyNumberFormat="1" applyFont="1" applyFill="1" applyBorder="1" applyAlignment="1" applyProtection="1">
      <alignment horizontal="center" vertical="center"/>
    </xf>
    <xf numFmtId="0" fontId="46" fillId="30" borderId="8" xfId="0" applyFont="1" applyFill="1" applyBorder="1" applyAlignment="1" applyProtection="1">
      <alignment horizontal="center" vertical="center"/>
    </xf>
    <xf numFmtId="0" fontId="42" fillId="0" borderId="0" xfId="0" applyFont="1" applyBorder="1" applyAlignment="1" applyProtection="1">
      <alignment vertical="center"/>
    </xf>
    <xf numFmtId="0" fontId="0" fillId="0" borderId="0" xfId="0" applyProtection="1"/>
    <xf numFmtId="0" fontId="42" fillId="0" borderId="5" xfId="0" applyFont="1" applyBorder="1" applyAlignment="1" applyProtection="1">
      <alignment horizontal="right" vertical="center"/>
    </xf>
    <xf numFmtId="0" fontId="42" fillId="0" borderId="8" xfId="0" applyFont="1" applyBorder="1" applyAlignment="1" applyProtection="1">
      <alignment vertical="center"/>
    </xf>
    <xf numFmtId="0" fontId="42" fillId="0" borderId="9" xfId="0" applyFont="1" applyBorder="1" applyAlignment="1" applyProtection="1">
      <alignment vertical="center"/>
    </xf>
    <xf numFmtId="171" fontId="42" fillId="17" borderId="5" xfId="0" applyNumberFormat="1" applyFont="1" applyFill="1" applyBorder="1" applyAlignment="1" applyProtection="1">
      <alignment horizontal="center" vertical="center"/>
    </xf>
    <xf numFmtId="14" fontId="42" fillId="17" borderId="5" xfId="0" applyNumberFormat="1" applyFont="1" applyFill="1" applyBorder="1" applyAlignment="1" applyProtection="1">
      <alignment horizontal="center" vertical="center"/>
    </xf>
    <xf numFmtId="0" fontId="42" fillId="17" borderId="5" xfId="0" applyNumberFormat="1" applyFont="1" applyFill="1" applyBorder="1" applyAlignment="1" applyProtection="1">
      <alignment horizontal="center" vertical="center"/>
    </xf>
    <xf numFmtId="2" fontId="42" fillId="17" borderId="5" xfId="0" applyNumberFormat="1" applyFont="1" applyFill="1" applyBorder="1" applyAlignment="1" applyProtection="1">
      <alignment horizontal="center" vertical="center"/>
    </xf>
    <xf numFmtId="1" fontId="42" fillId="17" borderId="5" xfId="0" applyNumberFormat="1" applyFont="1" applyFill="1" applyBorder="1" applyAlignment="1" applyProtection="1">
      <alignment horizontal="center" vertical="center"/>
    </xf>
    <xf numFmtId="0" fontId="42" fillId="0" borderId="10" xfId="0" applyFont="1" applyBorder="1" applyAlignment="1" applyProtection="1">
      <alignment vertical="center"/>
    </xf>
    <xf numFmtId="0" fontId="42" fillId="0" borderId="11" xfId="0" applyFont="1" applyBorder="1" applyAlignment="1" applyProtection="1">
      <alignment horizontal="right" vertical="center"/>
    </xf>
    <xf numFmtId="171" fontId="42" fillId="17" borderId="11" xfId="0" applyNumberFormat="1" applyFont="1" applyFill="1" applyBorder="1" applyAlignment="1" applyProtection="1">
      <alignment horizontal="center" vertical="center"/>
    </xf>
    <xf numFmtId="171" fontId="42" fillId="17" borderId="5" xfId="0" applyNumberFormat="1" applyFont="1" applyFill="1" applyBorder="1" applyAlignment="1" applyProtection="1">
      <alignment vertical="center"/>
    </xf>
    <xf numFmtId="0" fontId="42" fillId="0" borderId="8" xfId="0" applyNumberFormat="1" applyFont="1" applyFill="1" applyBorder="1" applyAlignment="1" applyProtection="1">
      <alignment vertical="center"/>
    </xf>
    <xf numFmtId="0" fontId="42" fillId="0" borderId="9" xfId="0" applyNumberFormat="1" applyFont="1" applyFill="1" applyBorder="1" applyAlignment="1" applyProtection="1">
      <alignment vertical="center"/>
    </xf>
    <xf numFmtId="0" fontId="42" fillId="0" borderId="10" xfId="0" applyNumberFormat="1" applyFont="1" applyFill="1" applyBorder="1" applyAlignment="1" applyProtection="1">
      <alignment vertical="center"/>
    </xf>
    <xf numFmtId="9" fontId="42" fillId="0" borderId="8" xfId="0" applyNumberFormat="1" applyFont="1" applyBorder="1" applyAlignment="1" applyProtection="1">
      <alignment vertical="center"/>
    </xf>
    <xf numFmtId="171" fontId="56" fillId="17" borderId="5" xfId="0" applyNumberFormat="1" applyFont="1" applyFill="1" applyBorder="1" applyAlignment="1" applyProtection="1">
      <alignment horizontal="center" vertical="center"/>
    </xf>
    <xf numFmtId="9" fontId="42" fillId="0" borderId="10" xfId="0" applyNumberFormat="1" applyFont="1" applyBorder="1" applyAlignment="1" applyProtection="1">
      <alignment vertical="center"/>
    </xf>
    <xf numFmtId="171" fontId="56" fillId="7" borderId="5" xfId="0" applyNumberFormat="1" applyFont="1" applyFill="1" applyBorder="1" applyAlignment="1" applyProtection="1">
      <alignment horizontal="center" vertical="center"/>
    </xf>
    <xf numFmtId="0" fontId="42" fillId="15" borderId="8" xfId="0" applyNumberFormat="1" applyFont="1" applyFill="1" applyBorder="1" applyAlignment="1" applyProtection="1">
      <alignment horizontal="center" vertical="center"/>
      <protection locked="0"/>
    </xf>
    <xf numFmtId="9" fontId="42" fillId="40" borderId="36" xfId="0" applyNumberFormat="1" applyFont="1" applyFill="1" applyBorder="1" applyAlignment="1" applyProtection="1">
      <alignment horizontal="center" vertical="center"/>
      <protection locked="0"/>
    </xf>
    <xf numFmtId="171" fontId="42" fillId="15" borderId="5" xfId="6" applyNumberFormat="1" applyFont="1" applyFill="1" applyBorder="1" applyAlignment="1" applyProtection="1">
      <alignment vertical="center"/>
      <protection locked="0"/>
    </xf>
    <xf numFmtId="0" fontId="75" fillId="0" borderId="1" xfId="1" applyFont="1" applyAlignment="1" applyProtection="1">
      <alignment horizontal="left" vertical="center"/>
    </xf>
    <xf numFmtId="0" fontId="75" fillId="0" borderId="1" xfId="1" applyFont="1" applyAlignment="1" applyProtection="1">
      <alignment horizontal="center" vertical="center"/>
    </xf>
    <xf numFmtId="0" fontId="75" fillId="0" borderId="0" xfId="1" applyFont="1" applyBorder="1" applyAlignment="1" applyProtection="1">
      <alignment horizontal="center" vertical="center"/>
    </xf>
    <xf numFmtId="0" fontId="5" fillId="0" borderId="0" xfId="27" applyFont="1" applyAlignment="1" applyProtection="1">
      <alignment horizontal="center" vertical="center"/>
    </xf>
    <xf numFmtId="0" fontId="31" fillId="0" borderId="0" xfId="27" applyFont="1" applyBorder="1" applyAlignment="1" applyProtection="1">
      <alignment vertical="center"/>
    </xf>
    <xf numFmtId="0" fontId="35" fillId="0" borderId="0" xfId="27" applyFont="1" applyBorder="1" applyAlignment="1" applyProtection="1">
      <alignment vertical="center"/>
    </xf>
    <xf numFmtId="0" fontId="5" fillId="0" borderId="0" xfId="27" applyFont="1" applyBorder="1" applyAlignment="1" applyProtection="1">
      <alignment horizontal="center" vertical="center"/>
    </xf>
    <xf numFmtId="0" fontId="5" fillId="0" borderId="5" xfId="27" applyFont="1" applyBorder="1" applyAlignment="1" applyProtection="1">
      <alignment vertical="center"/>
    </xf>
    <xf numFmtId="171" fontId="5" fillId="17" borderId="5" xfId="27" applyNumberFormat="1" applyFont="1" applyFill="1" applyBorder="1" applyAlignment="1" applyProtection="1">
      <alignment horizontal="center" vertical="center"/>
    </xf>
    <xf numFmtId="0" fontId="5" fillId="0" borderId="5" xfId="27" applyNumberFormat="1" applyFont="1" applyBorder="1" applyAlignment="1" applyProtection="1">
      <alignment horizontal="left" vertical="center"/>
    </xf>
    <xf numFmtId="10" fontId="5" fillId="17" borderId="5" xfId="27" applyNumberFormat="1" applyFont="1" applyFill="1" applyBorder="1" applyAlignment="1" applyProtection="1">
      <alignment horizontal="center" vertical="center"/>
    </xf>
    <xf numFmtId="0" fontId="5" fillId="17" borderId="5" xfId="27" applyFont="1" applyFill="1" applyBorder="1" applyAlignment="1" applyProtection="1">
      <alignment horizontal="center" vertical="center"/>
    </xf>
    <xf numFmtId="171" fontId="80" fillId="0" borderId="0" xfId="27" applyNumberFormat="1" applyAlignment="1" applyProtection="1">
      <alignment horizontal="right" vertical="center"/>
    </xf>
    <xf numFmtId="171" fontId="80" fillId="0" borderId="0" xfId="27" applyNumberFormat="1" applyAlignment="1" applyProtection="1">
      <alignment horizontal="center" vertical="center"/>
    </xf>
    <xf numFmtId="0" fontId="5" fillId="0" borderId="5" xfId="27" applyFont="1" applyBorder="1" applyAlignment="1" applyProtection="1">
      <alignment horizontal="left" vertical="center"/>
    </xf>
    <xf numFmtId="14" fontId="5" fillId="17" borderId="5" xfId="27" applyNumberFormat="1" applyFont="1" applyFill="1" applyBorder="1" applyAlignment="1" applyProtection="1">
      <alignment horizontal="center" vertical="center"/>
    </xf>
    <xf numFmtId="171" fontId="5" fillId="0" borderId="0" xfId="27" applyNumberFormat="1" applyFont="1" applyAlignment="1" applyProtection="1">
      <alignment horizontal="center" vertical="center"/>
    </xf>
    <xf numFmtId="0" fontId="5" fillId="0" borderId="0" xfId="27" applyNumberFormat="1" applyFont="1" applyAlignment="1" applyProtection="1">
      <alignment horizontal="center" vertical="center"/>
    </xf>
    <xf numFmtId="0" fontId="5" fillId="0" borderId="0" xfId="27" applyFont="1" applyAlignment="1" applyProtection="1">
      <alignment vertical="center"/>
    </xf>
    <xf numFmtId="171" fontId="5" fillId="0" borderId="0" xfId="27" applyNumberFormat="1" applyFont="1" applyFill="1" applyAlignment="1" applyProtection="1">
      <alignment horizontal="center" vertical="center"/>
    </xf>
    <xf numFmtId="0" fontId="81" fillId="0" borderId="16" xfId="27" applyFont="1" applyFill="1" applyBorder="1" applyAlignment="1" applyProtection="1">
      <alignment horizontal="center" vertical="center"/>
    </xf>
    <xf numFmtId="0" fontId="81" fillId="0" borderId="16" xfId="27" applyNumberFormat="1" applyFont="1" applyFill="1" applyBorder="1" applyAlignment="1" applyProtection="1">
      <alignment horizontal="center" vertical="center"/>
    </xf>
    <xf numFmtId="0" fontId="81" fillId="0" borderId="16" xfId="27" applyFont="1" applyFill="1" applyBorder="1" applyAlignment="1" applyProtection="1">
      <alignment horizontal="center" vertical="center" wrapText="1"/>
    </xf>
    <xf numFmtId="0" fontId="81" fillId="0" borderId="9" xfId="27" applyFont="1" applyFill="1" applyBorder="1" applyAlignment="1" applyProtection="1">
      <alignment horizontal="center" vertical="center"/>
    </xf>
    <xf numFmtId="0" fontId="42" fillId="0" borderId="37" xfId="27" applyFont="1" applyFill="1" applyBorder="1" applyAlignment="1" applyProtection="1">
      <alignment horizontal="center" vertical="center"/>
    </xf>
    <xf numFmtId="14" fontId="42" fillId="0" borderId="21" xfId="27" applyNumberFormat="1" applyFont="1" applyFill="1" applyBorder="1" applyAlignment="1" applyProtection="1">
      <alignment horizontal="center" vertical="center"/>
    </xf>
    <xf numFmtId="171" fontId="42" fillId="0" borderId="21" xfId="27" applyNumberFormat="1" applyFont="1" applyFill="1" applyBorder="1" applyAlignment="1" applyProtection="1">
      <alignment horizontal="center" vertical="center"/>
    </xf>
    <xf numFmtId="171" fontId="42" fillId="0" borderId="38" xfId="27" applyNumberFormat="1" applyFont="1" applyFill="1" applyBorder="1" applyAlignment="1" applyProtection="1">
      <alignment horizontal="center" vertical="center"/>
    </xf>
    <xf numFmtId="0" fontId="42" fillId="0" borderId="39" xfId="27" applyFont="1" applyFill="1" applyBorder="1" applyAlignment="1" applyProtection="1">
      <alignment horizontal="center" vertical="center"/>
    </xf>
    <xf numFmtId="14" fontId="42" fillId="0" borderId="40" xfId="27" applyNumberFormat="1" applyFont="1" applyFill="1" applyBorder="1" applyAlignment="1" applyProtection="1">
      <alignment horizontal="center" vertical="center"/>
    </xf>
    <xf numFmtId="171" fontId="42" fillId="0" borderId="40" xfId="27" applyNumberFormat="1" applyFont="1" applyFill="1" applyBorder="1" applyAlignment="1" applyProtection="1">
      <alignment horizontal="center" vertical="center"/>
    </xf>
    <xf numFmtId="171" fontId="42" fillId="0" borderId="41" xfId="27" applyNumberFormat="1" applyFont="1" applyFill="1" applyBorder="1" applyAlignment="1" applyProtection="1">
      <alignment horizontal="center" vertical="center"/>
    </xf>
    <xf numFmtId="0" fontId="42" fillId="0" borderId="42" xfId="27" applyFont="1" applyFill="1" applyBorder="1" applyAlignment="1" applyProtection="1">
      <alignment horizontal="center" vertical="center"/>
    </xf>
    <xf numFmtId="171" fontId="42" fillId="0" borderId="43" xfId="27" applyNumberFormat="1" applyFont="1" applyFill="1" applyBorder="1" applyAlignment="1" applyProtection="1">
      <alignment horizontal="center" vertical="center"/>
    </xf>
    <xf numFmtId="171" fontId="42" fillId="0" borderId="44" xfId="27" applyNumberFormat="1" applyFont="1" applyFill="1" applyBorder="1" applyAlignment="1" applyProtection="1">
      <alignment horizontal="center" vertical="center"/>
    </xf>
    <xf numFmtId="14" fontId="5" fillId="0" borderId="0" xfId="27" applyNumberFormat="1" applyFont="1" applyAlignment="1" applyProtection="1">
      <alignment horizontal="center" vertical="center"/>
    </xf>
    <xf numFmtId="0" fontId="9" fillId="0" borderId="0" xfId="15" applyFont="1" applyFill="1" applyAlignment="1" applyProtection="1">
      <alignment vertical="center"/>
    </xf>
    <xf numFmtId="0" fontId="9" fillId="0" borderId="0" xfId="15" applyFont="1" applyFill="1" applyBorder="1" applyAlignment="1" applyProtection="1">
      <alignment vertical="center"/>
    </xf>
    <xf numFmtId="49" fontId="35" fillId="0" borderId="0" xfId="15" applyNumberFormat="1" applyFont="1" applyFill="1" applyBorder="1" applyAlignment="1" applyProtection="1">
      <alignment horizontal="center" vertical="center"/>
    </xf>
    <xf numFmtId="0" fontId="9" fillId="0" borderId="0" xfId="15" applyFont="1" applyAlignment="1" applyProtection="1">
      <alignment vertical="center"/>
    </xf>
    <xf numFmtId="49" fontId="35" fillId="0" borderId="14" xfId="15" applyNumberFormat="1" applyFont="1" applyBorder="1" applyAlignment="1" applyProtection="1">
      <alignment vertical="center"/>
    </xf>
    <xf numFmtId="0" fontId="35" fillId="0" borderId="13" xfId="15" applyFont="1" applyBorder="1" applyAlignment="1" applyProtection="1">
      <alignment vertical="center"/>
    </xf>
    <xf numFmtId="8" fontId="35" fillId="0" borderId="5" xfId="15" applyNumberFormat="1" applyFont="1" applyBorder="1" applyAlignment="1" applyProtection="1">
      <alignment horizontal="center" vertical="center"/>
    </xf>
    <xf numFmtId="49" fontId="9" fillId="0" borderId="0" xfId="15" applyNumberFormat="1" applyFont="1" applyFill="1" applyBorder="1" applyAlignment="1" applyProtection="1">
      <alignment vertical="center"/>
    </xf>
    <xf numFmtId="0" fontId="9" fillId="0" borderId="0" xfId="15" applyFont="1" applyFill="1" applyBorder="1" applyAlignment="1" applyProtection="1">
      <alignment horizontal="center" vertical="center"/>
    </xf>
    <xf numFmtId="8" fontId="9" fillId="0" borderId="0" xfId="15" applyNumberFormat="1" applyFont="1" applyFill="1" applyBorder="1" applyAlignment="1" applyProtection="1">
      <alignment vertical="center"/>
    </xf>
    <xf numFmtId="171" fontId="9" fillId="17" borderId="5" xfId="15" applyNumberFormat="1" applyFont="1" applyFill="1" applyBorder="1" applyAlignment="1" applyProtection="1">
      <alignment vertical="center"/>
    </xf>
    <xf numFmtId="49" fontId="49" fillId="0" borderId="0" xfId="15" applyNumberFormat="1" applyFont="1" applyFill="1" applyBorder="1" applyAlignment="1" applyProtection="1">
      <alignment vertical="center"/>
    </xf>
    <xf numFmtId="0" fontId="49" fillId="0" borderId="0" xfId="15" applyFont="1" applyFill="1" applyBorder="1" applyAlignment="1" applyProtection="1">
      <alignment horizontal="center" vertical="center"/>
    </xf>
    <xf numFmtId="173" fontId="49" fillId="0" borderId="0" xfId="15" applyNumberFormat="1" applyFont="1" applyFill="1" applyBorder="1" applyAlignment="1" applyProtection="1">
      <alignment horizontal="center" vertical="center"/>
    </xf>
    <xf numFmtId="6" fontId="9" fillId="0" borderId="0" xfId="15" applyNumberFormat="1" applyFont="1" applyFill="1" applyBorder="1" applyAlignment="1" applyProtection="1">
      <alignment vertical="center"/>
    </xf>
    <xf numFmtId="173" fontId="9" fillId="0" borderId="0" xfId="15" applyNumberFormat="1" applyFont="1" applyFill="1" applyBorder="1" applyAlignment="1" applyProtection="1">
      <alignment horizontal="center" vertical="center"/>
    </xf>
    <xf numFmtId="171" fontId="9" fillId="17" borderId="13" xfId="15" applyNumberFormat="1" applyFont="1" applyFill="1" applyBorder="1" applyAlignment="1" applyProtection="1">
      <alignment vertical="center"/>
    </xf>
    <xf numFmtId="0" fontId="35" fillId="0" borderId="0" xfId="15" applyFont="1" applyBorder="1" applyAlignment="1" applyProtection="1">
      <alignment horizontal="center" vertical="center"/>
    </xf>
    <xf numFmtId="171" fontId="56" fillId="17" borderId="5" xfId="15" applyNumberFormat="1" applyFont="1" applyFill="1" applyBorder="1" applyAlignment="1" applyProtection="1">
      <alignment vertical="center"/>
    </xf>
    <xf numFmtId="9" fontId="35" fillId="16" borderId="5" xfId="15" applyNumberFormat="1" applyFont="1" applyFill="1" applyBorder="1" applyAlignment="1" applyProtection="1">
      <alignment horizontal="center" vertical="center"/>
    </xf>
    <xf numFmtId="171" fontId="35" fillId="17" borderId="5" xfId="15" applyNumberFormat="1" applyFont="1" applyFill="1" applyBorder="1" applyAlignment="1" applyProtection="1">
      <alignment vertical="center"/>
    </xf>
    <xf numFmtId="0" fontId="35" fillId="0" borderId="7" xfId="15" applyFont="1" applyBorder="1" applyAlignment="1" applyProtection="1">
      <alignment vertical="center"/>
    </xf>
    <xf numFmtId="3" fontId="40" fillId="0" borderId="0" xfId="15" applyNumberFormat="1" applyFont="1" applyFill="1" applyBorder="1" applyAlignment="1" applyProtection="1">
      <alignment vertical="center"/>
    </xf>
    <xf numFmtId="49" fontId="9" fillId="0" borderId="0" xfId="15" applyNumberFormat="1" applyFont="1" applyAlignment="1" applyProtection="1">
      <alignment vertical="center"/>
    </xf>
    <xf numFmtId="0" fontId="9" fillId="0" borderId="0" xfId="15" applyFont="1" applyAlignment="1" applyProtection="1">
      <alignment horizontal="center" vertical="center"/>
    </xf>
    <xf numFmtId="8" fontId="9" fillId="0" borderId="0" xfId="15" applyNumberFormat="1" applyFont="1" applyAlignment="1" applyProtection="1">
      <alignment vertical="center"/>
    </xf>
    <xf numFmtId="8" fontId="35" fillId="0" borderId="0" xfId="15" applyNumberFormat="1" applyFont="1" applyFill="1" applyBorder="1" applyAlignment="1" applyProtection="1">
      <alignment horizontal="center" vertical="center"/>
    </xf>
    <xf numFmtId="49" fontId="9" fillId="0" borderId="16" xfId="15" applyNumberFormat="1" applyFont="1" applyBorder="1" applyAlignment="1" applyProtection="1">
      <alignment vertical="center"/>
    </xf>
    <xf numFmtId="0" fontId="9" fillId="0" borderId="0" xfId="15" applyFont="1" applyBorder="1" applyAlignment="1" applyProtection="1">
      <alignment vertical="center"/>
    </xf>
    <xf numFmtId="0" fontId="9" fillId="0" borderId="0" xfId="15" applyFont="1" applyBorder="1" applyAlignment="1" applyProtection="1">
      <alignment horizontal="center" vertical="center"/>
    </xf>
    <xf numFmtId="8" fontId="9" fillId="0" borderId="6" xfId="15" applyNumberFormat="1" applyFont="1" applyBorder="1" applyAlignment="1" applyProtection="1">
      <alignment vertical="center"/>
    </xf>
    <xf numFmtId="0" fontId="8" fillId="0" borderId="16" xfId="15" applyFont="1" applyBorder="1" applyAlignment="1" applyProtection="1">
      <alignment horizontal="right" vertical="center"/>
    </xf>
    <xf numFmtId="16" fontId="8" fillId="0" borderId="0" xfId="15" quotePrefix="1" applyNumberFormat="1" applyFont="1" applyBorder="1" applyAlignment="1" applyProtection="1">
      <alignment horizontal="center" vertical="center"/>
    </xf>
    <xf numFmtId="0" fontId="9" fillId="0" borderId="6" xfId="15" applyFont="1" applyBorder="1" applyAlignment="1" applyProtection="1">
      <alignment vertical="center"/>
    </xf>
    <xf numFmtId="0" fontId="9" fillId="0" borderId="0" xfId="15" applyFont="1" applyFill="1" applyBorder="1" applyAlignment="1" applyProtection="1">
      <alignment horizontal="right" vertical="center"/>
    </xf>
    <xf numFmtId="1" fontId="35" fillId="0" borderId="0" xfId="15" applyNumberFormat="1" applyFont="1" applyFill="1" applyBorder="1" applyAlignment="1" applyProtection="1">
      <alignment vertical="center"/>
    </xf>
    <xf numFmtId="16" fontId="9" fillId="0" borderId="0" xfId="15" quotePrefix="1" applyNumberFormat="1" applyFont="1" applyFill="1" applyBorder="1" applyAlignment="1" applyProtection="1">
      <alignment vertical="center"/>
    </xf>
    <xf numFmtId="171" fontId="9" fillId="38" borderId="5" xfId="15" applyNumberFormat="1" applyFont="1" applyFill="1" applyBorder="1" applyAlignment="1" applyProtection="1">
      <alignment vertical="center"/>
    </xf>
    <xf numFmtId="49" fontId="9" fillId="0" borderId="0" xfId="15" applyNumberFormat="1" applyFont="1" applyFill="1" applyBorder="1" applyAlignment="1" applyProtection="1">
      <alignment horizontal="right" vertical="center"/>
    </xf>
    <xf numFmtId="3" fontId="9" fillId="0" borderId="0" xfId="15" applyNumberFormat="1" applyFont="1" applyFill="1" applyBorder="1" applyAlignment="1" applyProtection="1">
      <alignment vertical="center"/>
    </xf>
    <xf numFmtId="171" fontId="9" fillId="39" borderId="5" xfId="15" applyNumberFormat="1" applyFont="1" applyFill="1" applyBorder="1" applyAlignment="1" applyProtection="1">
      <alignment vertical="center"/>
    </xf>
    <xf numFmtId="49" fontId="35" fillId="0" borderId="5" xfId="15" applyNumberFormat="1" applyFont="1" applyBorder="1" applyAlignment="1" applyProtection="1">
      <alignment horizontal="right" vertical="center"/>
    </xf>
    <xf numFmtId="49" fontId="9" fillId="0" borderId="17" xfId="15" applyNumberFormat="1" applyFont="1" applyBorder="1" applyAlignment="1" applyProtection="1">
      <alignment vertical="center"/>
    </xf>
    <xf numFmtId="0" fontId="9" fillId="0" borderId="7" xfId="15" applyFont="1" applyBorder="1" applyAlignment="1" applyProtection="1">
      <alignment vertical="center"/>
    </xf>
    <xf numFmtId="0" fontId="9" fillId="0" borderId="7" xfId="15" applyFont="1" applyBorder="1" applyAlignment="1" applyProtection="1">
      <alignment horizontal="center" vertical="center"/>
    </xf>
    <xf numFmtId="8" fontId="9" fillId="0" borderId="23" xfId="15" applyNumberFormat="1" applyFont="1" applyBorder="1" applyAlignment="1" applyProtection="1">
      <alignment vertical="center"/>
    </xf>
    <xf numFmtId="0" fontId="57" fillId="0" borderId="0" xfId="15" applyFont="1" applyAlignment="1" applyProtection="1">
      <alignment vertical="center"/>
    </xf>
    <xf numFmtId="0" fontId="47" fillId="25" borderId="25" xfId="15" applyFont="1" applyFill="1" applyBorder="1" applyAlignment="1" applyProtection="1">
      <alignment horizontal="center" vertical="center"/>
    </xf>
    <xf numFmtId="0" fontId="40" fillId="25" borderId="26" xfId="15" applyFont="1" applyFill="1" applyBorder="1" applyAlignment="1" applyProtection="1">
      <alignment horizontal="center" vertical="center"/>
    </xf>
    <xf numFmtId="0" fontId="40" fillId="25" borderId="27" xfId="15" applyFont="1" applyFill="1" applyBorder="1" applyAlignment="1" applyProtection="1">
      <alignment horizontal="center" vertical="center"/>
    </xf>
    <xf numFmtId="0" fontId="9" fillId="0" borderId="28" xfId="15" applyFont="1" applyBorder="1" applyAlignment="1" applyProtection="1">
      <alignment horizontal="right" vertical="center"/>
    </xf>
    <xf numFmtId="171" fontId="9" fillId="17" borderId="24" xfId="15" applyNumberFormat="1" applyFont="1" applyFill="1" applyBorder="1" applyAlignment="1" applyProtection="1">
      <alignment horizontal="center" vertical="center"/>
    </xf>
    <xf numFmtId="0" fontId="9" fillId="0" borderId="28" xfId="15" applyFont="1" applyFill="1" applyBorder="1" applyAlignment="1" applyProtection="1">
      <alignment horizontal="right" vertical="center"/>
    </xf>
    <xf numFmtId="171" fontId="9" fillId="17" borderId="24" xfId="15" applyNumberFormat="1" applyFont="1" applyFill="1" applyBorder="1" applyAlignment="1" applyProtection="1">
      <alignment vertical="center"/>
    </xf>
    <xf numFmtId="0" fontId="9" fillId="0" borderId="29" xfId="15" applyFont="1" applyBorder="1" applyAlignment="1" applyProtection="1">
      <alignment horizontal="right" vertical="center"/>
    </xf>
    <xf numFmtId="171" fontId="9" fillId="17" borderId="30" xfId="15" applyNumberFormat="1" applyFont="1" applyFill="1" applyBorder="1" applyAlignment="1" applyProtection="1">
      <alignment horizontal="center" vertical="center"/>
    </xf>
    <xf numFmtId="0" fontId="9" fillId="0" borderId="31" xfId="15" applyFont="1" applyFill="1" applyBorder="1" applyAlignment="1" applyProtection="1">
      <alignment horizontal="right" vertical="center"/>
    </xf>
    <xf numFmtId="0" fontId="9" fillId="0" borderId="12" xfId="15" applyFont="1" applyBorder="1" applyAlignment="1" applyProtection="1">
      <alignment horizontal="right" vertical="center"/>
    </xf>
    <xf numFmtId="0" fontId="9" fillId="0" borderId="12" xfId="15" applyFont="1" applyBorder="1" applyAlignment="1" applyProtection="1">
      <alignment horizontal="center" vertical="center"/>
    </xf>
    <xf numFmtId="171" fontId="9" fillId="0" borderId="12" xfId="15" applyNumberFormat="1" applyFont="1" applyBorder="1" applyAlignment="1" applyProtection="1">
      <alignment horizontal="center" vertical="center"/>
    </xf>
    <xf numFmtId="171" fontId="40" fillId="24" borderId="11" xfId="15" applyNumberFormat="1" applyFont="1" applyFill="1" applyBorder="1" applyAlignment="1" applyProtection="1">
      <alignment horizontal="center" vertical="center"/>
    </xf>
    <xf numFmtId="0" fontId="9" fillId="0" borderId="0" xfId="15" applyFont="1" applyAlignment="1" applyProtection="1">
      <alignment horizontal="right" vertical="center"/>
    </xf>
    <xf numFmtId="0" fontId="9" fillId="0" borderId="29" xfId="15" applyFont="1" applyFill="1" applyBorder="1" applyAlignment="1" applyProtection="1">
      <alignment horizontal="right" vertical="center"/>
    </xf>
    <xf numFmtId="171" fontId="9" fillId="17" borderId="30" xfId="15" applyNumberFormat="1" applyFont="1" applyFill="1" applyBorder="1" applyAlignment="1" applyProtection="1">
      <alignment vertical="center"/>
    </xf>
    <xf numFmtId="0" fontId="9" fillId="0" borderId="12" xfId="15" applyFont="1" applyFill="1" applyBorder="1" applyAlignment="1" applyProtection="1">
      <alignment horizontal="right" vertical="center"/>
    </xf>
    <xf numFmtId="0" fontId="9" fillId="0" borderId="12" xfId="15" applyFont="1" applyFill="1" applyBorder="1" applyAlignment="1" applyProtection="1">
      <alignment horizontal="center" vertical="center"/>
    </xf>
    <xf numFmtId="171" fontId="9" fillId="0" borderId="12" xfId="15" applyNumberFormat="1" applyFont="1" applyFill="1" applyBorder="1" applyAlignment="1" applyProtection="1">
      <alignment vertical="center"/>
    </xf>
    <xf numFmtId="0" fontId="9" fillId="0" borderId="0" xfId="15" applyFont="1" applyFill="1" applyAlignment="1" applyProtection="1">
      <alignment horizontal="right" vertical="center"/>
    </xf>
    <xf numFmtId="6" fontId="9" fillId="0" borderId="0" xfId="15" applyNumberFormat="1" applyFont="1" applyFill="1" applyAlignment="1" applyProtection="1">
      <alignment vertical="center"/>
    </xf>
    <xf numFmtId="1" fontId="29" fillId="17" borderId="5" xfId="16" applyNumberFormat="1" applyFont="1" applyFill="1" applyBorder="1" applyAlignment="1" applyProtection="1">
      <alignment horizontal="center" vertical="center"/>
    </xf>
    <xf numFmtId="0" fontId="0" fillId="11" borderId="14" xfId="8" applyFont="1" applyFill="1" applyBorder="1" applyAlignment="1" applyProtection="1">
      <alignment vertical="center"/>
    </xf>
    <xf numFmtId="44" fontId="0" fillId="17" borderId="5" xfId="8" applyNumberFormat="1" applyFont="1" applyFill="1" applyBorder="1" applyAlignment="1" applyProtection="1">
      <alignment horizontal="center" vertical="center"/>
    </xf>
    <xf numFmtId="0" fontId="0" fillId="11" borderId="5" xfId="0" applyFont="1" applyFill="1" applyBorder="1" applyAlignment="1" applyProtection="1">
      <alignment horizontal="left" vertical="center"/>
    </xf>
    <xf numFmtId="0" fontId="32" fillId="11" borderId="0" xfId="8" applyFont="1" applyFill="1" applyAlignment="1" applyProtection="1">
      <alignment horizontal="left" vertical="center"/>
    </xf>
    <xf numFmtId="0" fontId="43" fillId="11" borderId="6" xfId="8" applyFont="1" applyFill="1" applyBorder="1" applyAlignment="1" applyProtection="1">
      <alignment horizontal="right" vertical="center"/>
    </xf>
    <xf numFmtId="166" fontId="26" fillId="11" borderId="5" xfId="0" applyNumberFormat="1" applyFont="1" applyFill="1" applyBorder="1" applyAlignment="1" applyProtection="1">
      <alignment horizontal="center" vertical="center" wrapText="1"/>
    </xf>
    <xf numFmtId="0" fontId="66" fillId="11" borderId="0" xfId="8" applyFont="1" applyFill="1" applyAlignment="1" applyProtection="1">
      <alignment horizontal="left" vertical="center"/>
    </xf>
    <xf numFmtId="10" fontId="29" fillId="17" borderId="10" xfId="6" applyFont="1" applyFill="1" applyBorder="1" applyAlignment="1" applyProtection="1">
      <alignment horizontal="center" vertical="center"/>
    </xf>
    <xf numFmtId="9" fontId="0" fillId="0" borderId="0" xfId="0" applyNumberFormat="1" applyFont="1" applyAlignment="1" applyProtection="1">
      <alignment vertical="center"/>
    </xf>
    <xf numFmtId="3" fontId="0" fillId="0" borderId="0" xfId="0" applyNumberFormat="1" applyFont="1" applyAlignment="1" applyProtection="1">
      <alignment vertical="center"/>
    </xf>
    <xf numFmtId="171" fontId="0" fillId="8" borderId="0" xfId="8" applyNumberFormat="1" applyFont="1" applyFill="1" applyAlignment="1" applyProtection="1">
      <alignment horizontal="center" vertical="center"/>
    </xf>
    <xf numFmtId="171" fontId="26" fillId="8" borderId="0" xfId="8" applyNumberFormat="1" applyFont="1" applyFill="1" applyAlignment="1" applyProtection="1">
      <alignment horizontal="center" vertical="center"/>
    </xf>
    <xf numFmtId="3" fontId="23" fillId="6" borderId="5" xfId="0" applyNumberFormat="1" applyFont="1" applyFill="1" applyBorder="1" applyAlignment="1" applyProtection="1">
      <alignment horizontal="center" vertical="center" wrapText="1"/>
    </xf>
    <xf numFmtId="0" fontId="23" fillId="10" borderId="5" xfId="0" applyFont="1" applyFill="1" applyBorder="1" applyAlignment="1" applyProtection="1">
      <alignment horizontal="center" vertical="center" wrapText="1"/>
    </xf>
    <xf numFmtId="0" fontId="23" fillId="6" borderId="5" xfId="8" applyFont="1" applyFill="1" applyBorder="1" applyAlignment="1" applyProtection="1">
      <alignment horizontal="center" vertical="center" textRotation="90"/>
    </xf>
    <xf numFmtId="0" fontId="23" fillId="6" borderId="5" xfId="8" applyFont="1" applyFill="1" applyBorder="1" applyAlignment="1" applyProtection="1">
      <alignment horizontal="center" vertical="center" wrapText="1"/>
    </xf>
    <xf numFmtId="3" fontId="24" fillId="9" borderId="5" xfId="0" applyNumberFormat="1" applyFont="1" applyFill="1" applyBorder="1" applyAlignment="1" applyProtection="1">
      <alignment horizontal="center" vertical="center" wrapText="1"/>
    </xf>
    <xf numFmtId="3" fontId="23" fillId="13" borderId="5" xfId="0" applyNumberFormat="1" applyFont="1" applyFill="1" applyBorder="1" applyAlignment="1" applyProtection="1">
      <alignment horizontal="center" vertical="center" wrapText="1"/>
    </xf>
    <xf numFmtId="0" fontId="21" fillId="6" borderId="5" xfId="8" applyFont="1" applyFill="1" applyBorder="1" applyAlignment="1" applyProtection="1">
      <alignment horizontal="center" vertical="center"/>
    </xf>
    <xf numFmtId="3" fontId="22" fillId="6" borderId="5" xfId="0" applyNumberFormat="1" applyFont="1" applyFill="1" applyBorder="1" applyAlignment="1" applyProtection="1">
      <alignment horizontal="center" vertical="center" wrapText="1"/>
    </xf>
    <xf numFmtId="3" fontId="22" fillId="6" borderId="5" xfId="0" applyNumberFormat="1" applyFont="1" applyFill="1" applyBorder="1" applyAlignment="1" applyProtection="1">
      <alignment horizontal="center" vertical="center"/>
    </xf>
    <xf numFmtId="3" fontId="21" fillId="6" borderId="5" xfId="0" applyNumberFormat="1" applyFont="1" applyFill="1" applyBorder="1" applyAlignment="1" applyProtection="1">
      <alignment horizontal="center" vertical="center"/>
    </xf>
    <xf numFmtId="3" fontId="21" fillId="10" borderId="5" xfId="8" applyNumberFormat="1" applyFont="1" applyFill="1" applyBorder="1" applyAlignment="1" applyProtection="1">
      <alignment horizontal="center" vertical="center"/>
    </xf>
    <xf numFmtId="3" fontId="21" fillId="13" borderId="5" xfId="0" applyNumberFormat="1" applyFont="1" applyFill="1" applyBorder="1" applyAlignment="1" applyProtection="1">
      <alignment horizontal="center" vertical="center"/>
    </xf>
    <xf numFmtId="3" fontId="24" fillId="13" borderId="5" xfId="0" applyNumberFormat="1" applyFont="1" applyFill="1" applyBorder="1" applyAlignment="1" applyProtection="1">
      <alignment horizontal="center" vertical="center" wrapText="1"/>
    </xf>
    <xf numFmtId="3" fontId="0" fillId="13" borderId="5" xfId="0" applyNumberFormat="1" applyFont="1" applyFill="1" applyBorder="1" applyAlignment="1" applyProtection="1">
      <alignment horizontal="center" vertical="center"/>
    </xf>
    <xf numFmtId="3" fontId="0" fillId="9" borderId="5" xfId="0" applyNumberFormat="1" applyFont="1" applyFill="1" applyBorder="1" applyAlignment="1" applyProtection="1">
      <alignment horizontal="center" vertical="center"/>
    </xf>
    <xf numFmtId="1" fontId="21" fillId="6" borderId="5" xfId="8" applyNumberFormat="1" applyFont="1" applyFill="1" applyBorder="1" applyAlignment="1" applyProtection="1">
      <alignment horizontal="center" vertical="center"/>
    </xf>
    <xf numFmtId="3" fontId="21" fillId="6" borderId="5" xfId="0" applyNumberFormat="1" applyFont="1" applyFill="1" applyBorder="1" applyAlignment="1" applyProtection="1">
      <alignment horizontal="center" vertical="center" wrapText="1"/>
    </xf>
    <xf numFmtId="10" fontId="21" fillId="6" borderId="5" xfId="6" applyFont="1" applyFill="1" applyBorder="1" applyAlignment="1" applyProtection="1">
      <alignment horizontal="center" vertical="center" wrapText="1"/>
    </xf>
    <xf numFmtId="3" fontId="21" fillId="9" borderId="5" xfId="0" applyNumberFormat="1" applyFont="1" applyFill="1" applyBorder="1" applyAlignment="1" applyProtection="1">
      <alignment horizontal="center" vertical="center" wrapText="1"/>
    </xf>
    <xf numFmtId="170" fontId="21" fillId="10" borderId="5" xfId="8" applyNumberFormat="1" applyFont="1" applyFill="1" applyBorder="1" applyAlignment="1" applyProtection="1">
      <alignment horizontal="center" vertical="center"/>
    </xf>
    <xf numFmtId="3" fontId="21" fillId="13" borderId="5" xfId="0" applyNumberFormat="1" applyFont="1" applyFill="1" applyBorder="1" applyAlignment="1" applyProtection="1">
      <alignment horizontal="center" vertical="center" wrapText="1"/>
    </xf>
    <xf numFmtId="3" fontId="26" fillId="9" borderId="5" xfId="0" applyNumberFormat="1" applyFont="1" applyFill="1" applyBorder="1" applyAlignment="1" applyProtection="1">
      <alignment horizontal="center" vertical="center"/>
    </xf>
    <xf numFmtId="0" fontId="0" fillId="9" borderId="5" xfId="0" applyFont="1" applyFill="1" applyBorder="1" applyAlignment="1" applyProtection="1">
      <alignment horizontal="center" vertical="center"/>
    </xf>
    <xf numFmtId="9" fontId="21" fillId="6" borderId="5" xfId="6" applyNumberFormat="1" applyFont="1" applyFill="1" applyBorder="1" applyAlignment="1" applyProtection="1">
      <alignment horizontal="center" vertical="center" wrapText="1"/>
    </xf>
    <xf numFmtId="3" fontId="66" fillId="6" borderId="5" xfId="0" applyNumberFormat="1" applyFont="1" applyFill="1" applyBorder="1" applyAlignment="1" applyProtection="1">
      <alignment horizontal="center" vertical="center" wrapText="1"/>
    </xf>
    <xf numFmtId="0" fontId="66" fillId="10" borderId="5" xfId="0" applyFont="1" applyFill="1" applyBorder="1" applyAlignment="1" applyProtection="1">
      <alignment horizontal="center" vertical="center" wrapText="1"/>
    </xf>
    <xf numFmtId="3" fontId="66" fillId="13" borderId="5" xfId="0" applyNumberFormat="1" applyFont="1" applyFill="1" applyBorder="1" applyAlignment="1" applyProtection="1">
      <alignment horizontal="center" vertical="center" wrapText="1"/>
    </xf>
    <xf numFmtId="3" fontId="26" fillId="9" borderId="5" xfId="0" applyNumberFormat="1" applyFont="1" applyFill="1" applyBorder="1" applyAlignment="1" applyProtection="1">
      <alignment horizontal="center" vertical="center" wrapText="1"/>
    </xf>
    <xf numFmtId="0" fontId="66" fillId="6" borderId="5" xfId="8" applyFont="1" applyFill="1" applyBorder="1" applyAlignment="1" applyProtection="1">
      <alignment horizontal="center" vertical="center" wrapText="1"/>
    </xf>
    <xf numFmtId="3" fontId="67" fillId="6" borderId="5" xfId="0" applyNumberFormat="1" applyFont="1" applyFill="1" applyBorder="1" applyAlignment="1" applyProtection="1">
      <alignment horizontal="center" vertical="center"/>
    </xf>
    <xf numFmtId="3" fontId="26" fillId="9" borderId="5" xfId="8" applyNumberFormat="1" applyFont="1" applyFill="1" applyBorder="1" applyAlignment="1" applyProtection="1">
      <alignment horizontal="center" vertical="center"/>
    </xf>
    <xf numFmtId="0" fontId="0" fillId="6" borderId="5" xfId="8" applyFont="1" applyFill="1" applyBorder="1" applyAlignment="1" applyProtection="1">
      <alignment horizontal="center" vertical="center"/>
    </xf>
    <xf numFmtId="3" fontId="67" fillId="6" borderId="5" xfId="0" applyNumberFormat="1" applyFont="1" applyFill="1" applyBorder="1" applyAlignment="1" applyProtection="1">
      <alignment horizontal="center" vertical="center" wrapText="1"/>
    </xf>
    <xf numFmtId="3" fontId="0" fillId="6" borderId="5" xfId="0" applyNumberFormat="1" applyFont="1" applyFill="1" applyBorder="1" applyAlignment="1" applyProtection="1">
      <alignment horizontal="center" vertical="center"/>
    </xf>
    <xf numFmtId="3" fontId="0" fillId="10" borderId="5" xfId="8" applyNumberFormat="1" applyFont="1" applyFill="1" applyBorder="1" applyAlignment="1" applyProtection="1">
      <alignment horizontal="center" vertical="center"/>
    </xf>
    <xf numFmtId="3" fontId="26" fillId="13" borderId="5" xfId="0" applyNumberFormat="1" applyFont="1" applyFill="1" applyBorder="1" applyAlignment="1" applyProtection="1">
      <alignment horizontal="center" vertical="center" wrapText="1"/>
    </xf>
    <xf numFmtId="1" fontId="0" fillId="6" borderId="5" xfId="8" applyNumberFormat="1" applyFont="1" applyFill="1" applyBorder="1" applyAlignment="1" applyProtection="1">
      <alignment horizontal="center" vertical="center"/>
    </xf>
    <xf numFmtId="3" fontId="0" fillId="6" borderId="5" xfId="0" applyNumberFormat="1" applyFont="1" applyFill="1" applyBorder="1" applyAlignment="1" applyProtection="1">
      <alignment horizontal="center" vertical="center" wrapText="1"/>
    </xf>
    <xf numFmtId="10" fontId="0" fillId="6" borderId="5" xfId="6" applyFont="1" applyFill="1" applyBorder="1" applyAlignment="1" applyProtection="1">
      <alignment horizontal="center" vertical="center" wrapText="1"/>
    </xf>
    <xf numFmtId="3" fontId="0" fillId="9" borderId="5" xfId="0" applyNumberFormat="1" applyFont="1" applyFill="1" applyBorder="1" applyAlignment="1" applyProtection="1">
      <alignment horizontal="center" vertical="center" wrapText="1"/>
    </xf>
    <xf numFmtId="170" fontId="0" fillId="10" borderId="5" xfId="8" applyNumberFormat="1" applyFont="1" applyFill="1" applyBorder="1" applyAlignment="1" applyProtection="1">
      <alignment horizontal="center" vertical="center"/>
    </xf>
    <xf numFmtId="3" fontId="0" fillId="13" borderId="5" xfId="0" applyNumberFormat="1" applyFont="1" applyFill="1" applyBorder="1" applyAlignment="1" applyProtection="1">
      <alignment horizontal="center" vertical="center" wrapText="1"/>
    </xf>
    <xf numFmtId="9" fontId="0" fillId="6" borderId="5" xfId="6" applyNumberFormat="1" applyFont="1" applyFill="1" applyBorder="1" applyAlignment="1" applyProtection="1">
      <alignment horizontal="center" vertical="center" wrapText="1"/>
    </xf>
    <xf numFmtId="0" fontId="0" fillId="0" borderId="0" xfId="8" applyFont="1" applyFill="1" applyAlignment="1" applyProtection="1">
      <alignment horizontal="left" vertical="center" wrapText="1"/>
    </xf>
    <xf numFmtId="0" fontId="66" fillId="6" borderId="5" xfId="8" applyFont="1" applyFill="1" applyBorder="1" applyAlignment="1" applyProtection="1">
      <alignment horizontal="center" vertical="center" textRotation="90" wrapText="1"/>
    </xf>
    <xf numFmtId="3" fontId="26" fillId="9" borderId="5" xfId="8" applyNumberFormat="1" applyFont="1" applyFill="1" applyBorder="1" applyAlignment="1" applyProtection="1">
      <alignment horizontal="center" vertical="center" wrapText="1"/>
    </xf>
    <xf numFmtId="0" fontId="0" fillId="0" borderId="0" xfId="0" applyFont="1" applyAlignment="1" applyProtection="1">
      <alignment vertical="center" wrapText="1"/>
    </xf>
    <xf numFmtId="0" fontId="21" fillId="6" borderId="5" xfId="6" applyNumberFormat="1" applyFont="1" applyFill="1" applyBorder="1" applyAlignment="1" applyProtection="1">
      <alignment horizontal="center" vertical="center" wrapText="1"/>
    </xf>
    <xf numFmtId="171" fontId="29" fillId="8" borderId="0" xfId="8" applyNumberFormat="1" applyFont="1" applyFill="1" applyAlignment="1" applyProtection="1">
      <alignment horizontal="right" vertical="center"/>
    </xf>
    <xf numFmtId="171" fontId="29" fillId="8" borderId="0" xfId="8" applyNumberFormat="1" applyFont="1" applyFill="1" applyAlignment="1" applyProtection="1">
      <alignment horizontal="center" vertical="center"/>
    </xf>
    <xf numFmtId="171" fontId="34" fillId="8" borderId="0" xfId="8" applyNumberFormat="1" applyFont="1" applyFill="1" applyAlignment="1" applyProtection="1">
      <alignment horizontal="right" vertical="center"/>
    </xf>
    <xf numFmtId="171" fontId="34" fillId="8" borderId="0" xfId="8" applyNumberFormat="1" applyFont="1" applyFill="1" applyAlignment="1" applyProtection="1">
      <alignment horizontal="center" vertical="center"/>
    </xf>
    <xf numFmtId="3" fontId="31" fillId="6" borderId="5" xfId="0" applyNumberFormat="1" applyFont="1" applyFill="1" applyBorder="1" applyAlignment="1" applyProtection="1">
      <alignment horizontal="center" vertical="center" wrapText="1"/>
    </xf>
    <xf numFmtId="0" fontId="31" fillId="10" borderId="5" xfId="0" applyFont="1" applyFill="1" applyBorder="1" applyAlignment="1" applyProtection="1">
      <alignment horizontal="center" vertical="center" wrapText="1"/>
    </xf>
    <xf numFmtId="3" fontId="31" fillId="13" borderId="5" xfId="0" applyNumberFormat="1" applyFont="1" applyFill="1" applyBorder="1" applyAlignment="1" applyProtection="1">
      <alignment horizontal="center" vertical="center" wrapText="1"/>
    </xf>
    <xf numFmtId="3" fontId="34" fillId="9" borderId="5" xfId="0" applyNumberFormat="1" applyFont="1" applyFill="1" applyBorder="1" applyAlignment="1" applyProtection="1">
      <alignment horizontal="center" vertical="center" wrapText="1"/>
    </xf>
    <xf numFmtId="0" fontId="31" fillId="6" borderId="5" xfId="8" applyFont="1" applyFill="1" applyBorder="1" applyAlignment="1" applyProtection="1">
      <alignment horizontal="center" vertical="center" textRotation="90"/>
    </xf>
    <xf numFmtId="0" fontId="31" fillId="6" borderId="5" xfId="8" applyFont="1" applyFill="1" applyBorder="1" applyAlignment="1" applyProtection="1">
      <alignment horizontal="center" vertical="center" wrapText="1"/>
    </xf>
    <xf numFmtId="3" fontId="31" fillId="6" borderId="5" xfId="0" applyNumberFormat="1" applyFont="1" applyFill="1" applyBorder="1" applyAlignment="1" applyProtection="1">
      <alignment horizontal="center" vertical="center"/>
    </xf>
    <xf numFmtId="0" fontId="29" fillId="6" borderId="5" xfId="8" applyFont="1" applyFill="1" applyBorder="1" applyAlignment="1" applyProtection="1">
      <alignment horizontal="center" vertical="center"/>
    </xf>
    <xf numFmtId="3" fontId="27" fillId="6" borderId="5" xfId="0" applyNumberFormat="1" applyFont="1" applyFill="1" applyBorder="1" applyAlignment="1" applyProtection="1">
      <alignment horizontal="center" vertical="center" wrapText="1"/>
    </xf>
    <xf numFmtId="3" fontId="27" fillId="6" borderId="5" xfId="0" applyNumberFormat="1" applyFont="1" applyFill="1" applyBorder="1" applyAlignment="1" applyProtection="1">
      <alignment horizontal="center" vertical="center"/>
    </xf>
    <xf numFmtId="3" fontId="29" fillId="6" borderId="5" xfId="0" applyNumberFormat="1" applyFont="1" applyFill="1" applyBorder="1" applyAlignment="1" applyProtection="1">
      <alignment horizontal="center" vertical="center"/>
    </xf>
    <xf numFmtId="3" fontId="29" fillId="10" borderId="5" xfId="8" applyNumberFormat="1" applyFont="1" applyFill="1" applyBorder="1" applyAlignment="1" applyProtection="1">
      <alignment horizontal="center" vertical="center"/>
    </xf>
    <xf numFmtId="3" fontId="29" fillId="13" borderId="5" xfId="0" applyNumberFormat="1" applyFont="1" applyFill="1" applyBorder="1" applyAlignment="1" applyProtection="1">
      <alignment horizontal="center" vertical="center"/>
    </xf>
    <xf numFmtId="3" fontId="34" fillId="13" borderId="5" xfId="0" applyNumberFormat="1" applyFont="1" applyFill="1" applyBorder="1" applyAlignment="1" applyProtection="1">
      <alignment horizontal="center" vertical="center" wrapText="1"/>
    </xf>
    <xf numFmtId="3" fontId="29" fillId="9" borderId="5" xfId="0" applyNumberFormat="1" applyFont="1" applyFill="1" applyBorder="1" applyAlignment="1" applyProtection="1">
      <alignment horizontal="center" vertical="center"/>
    </xf>
    <xf numFmtId="1" fontId="29" fillId="6" borderId="5" xfId="8" applyNumberFormat="1" applyFont="1" applyFill="1" applyBorder="1" applyAlignment="1" applyProtection="1">
      <alignment horizontal="center" vertical="center"/>
    </xf>
    <xf numFmtId="3" fontId="29" fillId="6" borderId="5" xfId="0" applyNumberFormat="1" applyFont="1" applyFill="1" applyBorder="1" applyAlignment="1" applyProtection="1">
      <alignment horizontal="center" vertical="center" wrapText="1"/>
    </xf>
    <xf numFmtId="10" fontId="29" fillId="6" borderId="5" xfId="6" applyFont="1" applyFill="1" applyBorder="1" applyAlignment="1" applyProtection="1">
      <alignment horizontal="center" vertical="center" wrapText="1"/>
    </xf>
    <xf numFmtId="3" fontId="29" fillId="9" borderId="5" xfId="0" applyNumberFormat="1" applyFont="1" applyFill="1" applyBorder="1" applyAlignment="1" applyProtection="1">
      <alignment horizontal="center" vertical="center" wrapText="1"/>
    </xf>
    <xf numFmtId="170" fontId="29" fillId="10" borderId="5" xfId="8" applyNumberFormat="1" applyFont="1" applyFill="1" applyBorder="1" applyAlignment="1" applyProtection="1">
      <alignment horizontal="center" vertical="center"/>
    </xf>
    <xf numFmtId="3" fontId="29" fillId="13" borderId="5" xfId="0" applyNumberFormat="1" applyFont="1" applyFill="1" applyBorder="1" applyAlignment="1" applyProtection="1">
      <alignment horizontal="center" vertical="center" wrapText="1"/>
    </xf>
    <xf numFmtId="9" fontId="29" fillId="6" borderId="5" xfId="6" applyNumberFormat="1" applyFont="1" applyFill="1" applyBorder="1" applyAlignment="1" applyProtection="1">
      <alignment horizontal="center" vertical="center" wrapText="1"/>
    </xf>
    <xf numFmtId="3" fontId="34" fillId="9" borderId="5" xfId="0" applyNumberFormat="1" applyFont="1" applyFill="1" applyBorder="1" applyAlignment="1" applyProtection="1">
      <alignment horizontal="center" vertical="center"/>
    </xf>
    <xf numFmtId="0" fontId="29" fillId="9" borderId="5" xfId="0" applyFont="1" applyFill="1" applyBorder="1" applyAlignment="1" applyProtection="1">
      <alignment horizontal="center" vertical="center"/>
    </xf>
    <xf numFmtId="0" fontId="20" fillId="0" borderId="0" xfId="0" applyFont="1" applyAlignment="1">
      <alignment vertical="center"/>
    </xf>
    <xf numFmtId="0" fontId="33" fillId="15" borderId="5" xfId="15" applyFont="1" applyFill="1" applyBorder="1" applyAlignment="1" applyProtection="1">
      <alignment horizontal="left" vertical="center" wrapText="1" indent="1"/>
      <protection locked="0"/>
    </xf>
    <xf numFmtId="171" fontId="33" fillId="15" borderId="5" xfId="15" applyNumberFormat="1" applyFont="1" applyFill="1" applyBorder="1" applyAlignment="1" applyProtection="1">
      <alignment horizontal="left" vertical="center" wrapText="1" indent="1"/>
      <protection locked="0"/>
    </xf>
    <xf numFmtId="169" fontId="0" fillId="41" borderId="5" xfId="8" applyNumberFormat="1" applyFont="1" applyFill="1" applyBorder="1" applyAlignment="1" applyProtection="1">
      <alignment horizontal="center" vertical="center"/>
    </xf>
    <xf numFmtId="0" fontId="1" fillId="0" borderId="5" xfId="15" applyFont="1" applyBorder="1" applyAlignment="1" applyProtection="1">
      <alignment horizontal="left" vertical="center"/>
    </xf>
    <xf numFmtId="0" fontId="1" fillId="0" borderId="5" xfId="15" applyFont="1" applyFill="1" applyBorder="1" applyAlignment="1" applyProtection="1">
      <alignment horizontal="left" vertical="center"/>
    </xf>
    <xf numFmtId="0" fontId="1" fillId="0" borderId="0" xfId="15" applyFont="1" applyAlignment="1" applyProtection="1">
      <alignment horizontal="right" vertical="center"/>
    </xf>
    <xf numFmtId="0" fontId="44" fillId="19" borderId="0" xfId="15" applyFont="1" applyFill="1" applyBorder="1" applyAlignment="1" applyProtection="1">
      <alignment horizontal="center" vertical="center"/>
    </xf>
    <xf numFmtId="0" fontId="40" fillId="20" borderId="5" xfId="15" applyFont="1" applyFill="1" applyBorder="1" applyAlignment="1" applyProtection="1">
      <alignment horizontal="center" vertical="center"/>
    </xf>
    <xf numFmtId="10" fontId="62" fillId="17" borderId="8" xfId="6" applyFont="1" applyFill="1" applyBorder="1" applyAlignment="1" applyProtection="1">
      <alignment horizontal="center" vertical="center"/>
    </xf>
    <xf numFmtId="10" fontId="62" fillId="17" borderId="9" xfId="6" applyFont="1" applyFill="1" applyBorder="1" applyAlignment="1" applyProtection="1">
      <alignment horizontal="center" vertical="center"/>
    </xf>
    <xf numFmtId="10" fontId="62" fillId="17" borderId="10" xfId="6" applyFont="1" applyFill="1" applyBorder="1" applyAlignment="1" applyProtection="1">
      <alignment horizontal="center" vertical="center"/>
    </xf>
    <xf numFmtId="0" fontId="40" fillId="20" borderId="5" xfId="24" applyFont="1" applyFill="1" applyBorder="1" applyAlignment="1" applyProtection="1">
      <alignment horizontal="center" vertical="center"/>
    </xf>
    <xf numFmtId="0" fontId="40" fillId="23" borderId="14" xfId="15" applyFont="1" applyFill="1" applyBorder="1" applyAlignment="1" applyProtection="1">
      <alignment horizontal="center" vertical="center"/>
    </xf>
    <xf numFmtId="0" fontId="40" fillId="23" borderId="15" xfId="15" applyFont="1" applyFill="1" applyBorder="1" applyAlignment="1" applyProtection="1">
      <alignment horizontal="center" vertical="center"/>
    </xf>
    <xf numFmtId="0" fontId="40" fillId="23" borderId="13" xfId="15" applyFont="1" applyFill="1" applyBorder="1" applyAlignment="1" applyProtection="1">
      <alignment horizontal="center" vertical="center"/>
    </xf>
    <xf numFmtId="172" fontId="40" fillId="33" borderId="14" xfId="15" applyNumberFormat="1" applyFont="1" applyFill="1" applyBorder="1" applyAlignment="1" applyProtection="1">
      <alignment horizontal="center" vertical="center" wrapText="1"/>
    </xf>
    <xf numFmtId="172" fontId="40" fillId="33" borderId="15" xfId="15" applyNumberFormat="1" applyFont="1" applyFill="1" applyBorder="1" applyAlignment="1" applyProtection="1">
      <alignment horizontal="center" vertical="center" wrapText="1"/>
    </xf>
    <xf numFmtId="172" fontId="40" fillId="33" borderId="13" xfId="15" applyNumberFormat="1" applyFont="1" applyFill="1" applyBorder="1" applyAlignment="1" applyProtection="1">
      <alignment horizontal="center" vertical="center" wrapText="1"/>
    </xf>
    <xf numFmtId="172" fontId="47" fillId="19" borderId="5" xfId="15" applyNumberFormat="1" applyFont="1" applyFill="1" applyBorder="1" applyAlignment="1" applyProtection="1">
      <alignment horizontal="center" vertical="center" wrapText="1"/>
    </xf>
    <xf numFmtId="0" fontId="42" fillId="20" borderId="5" xfId="15" applyFont="1" applyFill="1" applyBorder="1" applyAlignment="1" applyProtection="1">
      <alignment horizontal="center"/>
    </xf>
    <xf numFmtId="0" fontId="35" fillId="0" borderId="20" xfId="15" applyFont="1" applyBorder="1" applyAlignment="1" applyProtection="1">
      <alignment horizontal="center" vertical="center"/>
      <protection locked="0"/>
    </xf>
    <xf numFmtId="0" fontId="35" fillId="0" borderId="21" xfId="15" applyFont="1" applyBorder="1" applyAlignment="1" applyProtection="1">
      <alignment horizontal="center" vertical="center"/>
      <protection locked="0"/>
    </xf>
    <xf numFmtId="0" fontId="35" fillId="0" borderId="22" xfId="15" applyFont="1" applyBorder="1" applyAlignment="1" applyProtection="1">
      <alignment horizontal="center" vertical="center"/>
      <protection locked="0"/>
    </xf>
    <xf numFmtId="0" fontId="35" fillId="0" borderId="16" xfId="15" applyFont="1" applyBorder="1" applyAlignment="1" applyProtection="1">
      <alignment horizontal="center" vertical="center"/>
      <protection locked="0"/>
    </xf>
    <xf numFmtId="0" fontId="35" fillId="0" borderId="0" xfId="15" applyFont="1" applyBorder="1" applyAlignment="1" applyProtection="1">
      <alignment horizontal="center" vertical="center"/>
      <protection locked="0"/>
    </xf>
    <xf numFmtId="0" fontId="35" fillId="0" borderId="6" xfId="15" applyFont="1" applyBorder="1" applyAlignment="1" applyProtection="1">
      <alignment horizontal="center" vertical="center"/>
      <protection locked="0"/>
    </xf>
    <xf numFmtId="0" fontId="35" fillId="0" borderId="17" xfId="15" applyFont="1" applyBorder="1" applyAlignment="1" applyProtection="1">
      <alignment horizontal="center" vertical="center"/>
      <protection locked="0"/>
    </xf>
    <xf numFmtId="0" fontId="35" fillId="0" borderId="7" xfId="15" applyFont="1" applyBorder="1" applyAlignment="1" applyProtection="1">
      <alignment horizontal="center" vertical="center"/>
      <protection locked="0"/>
    </xf>
    <xf numFmtId="0" fontId="35" fillId="0" borderId="23" xfId="15" applyFont="1" applyBorder="1" applyAlignment="1" applyProtection="1">
      <alignment horizontal="center" vertical="center"/>
      <protection locked="0"/>
    </xf>
    <xf numFmtId="0" fontId="60" fillId="27" borderId="14" xfId="15" applyFont="1" applyFill="1" applyBorder="1" applyAlignment="1" applyProtection="1">
      <alignment horizontal="center" vertical="center"/>
    </xf>
    <xf numFmtId="0" fontId="60" fillId="27" borderId="15" xfId="15" applyFont="1" applyFill="1" applyBorder="1" applyAlignment="1" applyProtection="1">
      <alignment horizontal="center" vertical="center"/>
    </xf>
    <xf numFmtId="0" fontId="60" fillId="27" borderId="13" xfId="15" applyFont="1" applyFill="1" applyBorder="1" applyAlignment="1" applyProtection="1">
      <alignment horizontal="center" vertical="center"/>
    </xf>
    <xf numFmtId="0" fontId="59" fillId="0" borderId="5" xfId="15" applyFont="1" applyFill="1" applyBorder="1" applyAlignment="1" applyProtection="1">
      <alignment horizontal="center" vertical="center"/>
    </xf>
    <xf numFmtId="0" fontId="42" fillId="0" borderId="5" xfId="15" applyFont="1" applyFill="1" applyBorder="1" applyAlignment="1" applyProtection="1">
      <alignment horizontal="center" vertical="center"/>
    </xf>
    <xf numFmtId="0" fontId="41" fillId="0" borderId="0" xfId="15" applyFont="1" applyBorder="1" applyAlignment="1" applyProtection="1">
      <alignment horizontal="left" vertical="center" wrapText="1"/>
    </xf>
    <xf numFmtId="0" fontId="56" fillId="26" borderId="14" xfId="15" applyFont="1" applyFill="1" applyBorder="1" applyAlignment="1" applyProtection="1">
      <alignment horizontal="center" vertical="center"/>
    </xf>
    <xf numFmtId="0" fontId="56" fillId="26" borderId="15" xfId="15" applyFont="1" applyFill="1" applyBorder="1" applyAlignment="1" applyProtection="1">
      <alignment horizontal="center" vertical="center"/>
    </xf>
    <xf numFmtId="0" fontId="56" fillId="26" borderId="13" xfId="15" applyFont="1" applyFill="1" applyBorder="1" applyAlignment="1" applyProtection="1">
      <alignment horizontal="center" vertical="center"/>
    </xf>
    <xf numFmtId="0" fontId="56" fillId="27" borderId="14" xfId="15" applyFont="1" applyFill="1" applyBorder="1" applyAlignment="1" applyProtection="1">
      <alignment horizontal="center" vertical="center"/>
    </xf>
    <xf numFmtId="0" fontId="56" fillId="27" borderId="15" xfId="15" applyFont="1" applyFill="1" applyBorder="1" applyAlignment="1" applyProtection="1">
      <alignment horizontal="center" vertical="center"/>
    </xf>
    <xf numFmtId="0" fontId="56" fillId="27" borderId="13" xfId="15" applyFont="1" applyFill="1" applyBorder="1" applyAlignment="1" applyProtection="1">
      <alignment horizontal="center" vertical="center"/>
    </xf>
    <xf numFmtId="0" fontId="60" fillId="28" borderId="14" xfId="15" applyFont="1" applyFill="1" applyBorder="1" applyAlignment="1" applyProtection="1">
      <alignment horizontal="center" vertical="center"/>
    </xf>
    <xf numFmtId="0" fontId="60" fillId="28" borderId="15" xfId="15" applyFont="1" applyFill="1" applyBorder="1" applyAlignment="1" applyProtection="1">
      <alignment horizontal="center" vertical="center"/>
    </xf>
    <xf numFmtId="0" fontId="60" fillId="29" borderId="5" xfId="15" applyFont="1" applyFill="1" applyBorder="1" applyAlignment="1" applyProtection="1">
      <alignment horizontal="center" vertical="center"/>
    </xf>
    <xf numFmtId="0" fontId="47" fillId="32" borderId="20" xfId="15" applyFont="1" applyFill="1" applyBorder="1" applyAlignment="1" applyProtection="1">
      <alignment horizontal="center" vertical="center"/>
    </xf>
    <xf numFmtId="0" fontId="42" fillId="31" borderId="21" xfId="15" applyFont="1" applyFill="1" applyBorder="1" applyAlignment="1" applyProtection="1">
      <alignment vertical="center"/>
    </xf>
    <xf numFmtId="0" fontId="42" fillId="31" borderId="22" xfId="15" applyFont="1" applyFill="1" applyBorder="1" applyAlignment="1" applyProtection="1">
      <alignment vertical="center"/>
    </xf>
    <xf numFmtId="0" fontId="40" fillId="31" borderId="0" xfId="15" applyFont="1" applyFill="1" applyBorder="1" applyAlignment="1" applyProtection="1">
      <alignment horizontal="center" vertical="center"/>
    </xf>
    <xf numFmtId="0" fontId="8" fillId="0" borderId="20" xfId="15" applyFont="1" applyBorder="1" applyAlignment="1" applyProtection="1">
      <alignment horizontal="center" vertical="center"/>
      <protection locked="0"/>
    </xf>
    <xf numFmtId="0" fontId="8" fillId="0" borderId="21" xfId="15" applyFont="1" applyBorder="1" applyAlignment="1" applyProtection="1">
      <alignment horizontal="center" vertical="center"/>
      <protection locked="0"/>
    </xf>
    <xf numFmtId="0" fontId="8" fillId="0" borderId="22" xfId="15" applyFont="1" applyBorder="1" applyAlignment="1" applyProtection="1">
      <alignment horizontal="center" vertical="center"/>
      <protection locked="0"/>
    </xf>
    <xf numFmtId="0" fontId="8" fillId="0" borderId="16" xfId="15" applyFont="1" applyBorder="1" applyAlignment="1" applyProtection="1">
      <alignment horizontal="center" vertical="center"/>
      <protection locked="0"/>
    </xf>
    <xf numFmtId="0" fontId="8" fillId="0" borderId="0" xfId="15" applyFont="1" applyBorder="1" applyAlignment="1" applyProtection="1">
      <alignment horizontal="center" vertical="center"/>
      <protection locked="0"/>
    </xf>
    <xf numFmtId="0" fontId="8" fillId="0" borderId="6" xfId="15" applyFont="1" applyBorder="1" applyAlignment="1" applyProtection="1">
      <alignment horizontal="center" vertical="center"/>
      <protection locked="0"/>
    </xf>
    <xf numFmtId="0" fontId="8" fillId="0" borderId="17" xfId="15" applyFont="1" applyBorder="1" applyAlignment="1" applyProtection="1">
      <alignment horizontal="center" vertical="center"/>
      <protection locked="0"/>
    </xf>
    <xf numFmtId="0" fontId="8" fillId="0" borderId="7" xfId="15" applyFont="1" applyBorder="1" applyAlignment="1" applyProtection="1">
      <alignment horizontal="center" vertical="center"/>
      <protection locked="0"/>
    </xf>
    <xf numFmtId="0" fontId="8" fillId="0" borderId="23" xfId="15" applyFont="1" applyBorder="1" applyAlignment="1" applyProtection="1">
      <alignment horizontal="center" vertical="center"/>
      <protection locked="0"/>
    </xf>
    <xf numFmtId="0" fontId="56" fillId="15" borderId="5" xfId="15" applyFont="1" applyFill="1" applyBorder="1" applyAlignment="1" applyProtection="1">
      <alignment horizontal="center" vertical="center"/>
    </xf>
    <xf numFmtId="0" fontId="47" fillId="4" borderId="14" xfId="15" applyFont="1" applyFill="1" applyBorder="1" applyAlignment="1" applyProtection="1">
      <alignment horizontal="center" vertical="center"/>
    </xf>
    <xf numFmtId="0" fontId="47" fillId="4" borderId="15" xfId="15" applyFont="1" applyFill="1" applyBorder="1" applyAlignment="1" applyProtection="1">
      <alignment horizontal="center" vertical="center"/>
    </xf>
    <xf numFmtId="0" fontId="47" fillId="4" borderId="13" xfId="15" applyFont="1" applyFill="1" applyBorder="1" applyAlignment="1" applyProtection="1">
      <alignment horizontal="center" vertical="center"/>
    </xf>
    <xf numFmtId="0" fontId="40" fillId="30" borderId="14" xfId="15" applyFont="1" applyFill="1" applyBorder="1" applyAlignment="1" applyProtection="1">
      <alignment horizontal="center" vertical="center"/>
    </xf>
    <xf numFmtId="0" fontId="40" fillId="30" borderId="15" xfId="15" applyFont="1" applyFill="1" applyBorder="1" applyAlignment="1" applyProtection="1">
      <alignment horizontal="center" vertical="center"/>
    </xf>
    <xf numFmtId="0" fontId="40" fillId="30" borderId="13" xfId="15" applyFont="1" applyFill="1" applyBorder="1" applyAlignment="1" applyProtection="1">
      <alignment horizontal="center" vertical="center"/>
    </xf>
    <xf numFmtId="0" fontId="56" fillId="15" borderId="14" xfId="15" applyFont="1" applyFill="1" applyBorder="1" applyAlignment="1" applyProtection="1">
      <alignment horizontal="center" vertical="center"/>
    </xf>
    <xf numFmtId="0" fontId="56" fillId="15" borderId="15" xfId="15" applyFont="1" applyFill="1" applyBorder="1" applyAlignment="1" applyProtection="1">
      <alignment horizontal="center" vertical="center"/>
    </xf>
    <xf numFmtId="0" fontId="56" fillId="15" borderId="13" xfId="15" applyFont="1" applyFill="1" applyBorder="1" applyAlignment="1" applyProtection="1">
      <alignment horizontal="center" vertical="center"/>
    </xf>
    <xf numFmtId="0" fontId="55" fillId="0" borderId="0" xfId="15" applyFont="1" applyFill="1" applyBorder="1" applyAlignment="1" applyProtection="1">
      <alignment horizontal="center" vertical="center"/>
    </xf>
    <xf numFmtId="0" fontId="42" fillId="0" borderId="0" xfId="15" applyFont="1" applyFill="1" applyBorder="1" applyAlignment="1" applyProtection="1">
      <alignment vertical="center"/>
    </xf>
    <xf numFmtId="0" fontId="46" fillId="20" borderId="14" xfId="15" applyFont="1" applyFill="1" applyBorder="1" applyAlignment="1" applyProtection="1">
      <alignment horizontal="center" vertical="center"/>
    </xf>
    <xf numFmtId="0" fontId="46" fillId="20" borderId="15" xfId="15" applyFont="1" applyFill="1" applyBorder="1" applyAlignment="1" applyProtection="1">
      <alignment horizontal="center" vertical="center"/>
    </xf>
    <xf numFmtId="0" fontId="46" fillId="20" borderId="13" xfId="15" applyFont="1" applyFill="1" applyBorder="1" applyAlignment="1" applyProtection="1">
      <alignment horizontal="center" vertical="center"/>
    </xf>
    <xf numFmtId="49" fontId="35" fillId="0" borderId="0" xfId="15" applyNumberFormat="1" applyFont="1" applyFill="1" applyBorder="1" applyAlignment="1" applyProtection="1">
      <alignment horizontal="center" vertical="center"/>
    </xf>
    <xf numFmtId="49" fontId="8" fillId="17" borderId="5" xfId="20" applyNumberFormat="1" applyFont="1" applyFill="1" applyBorder="1" applyAlignment="1" applyProtection="1">
      <alignment horizontal="left" vertical="center"/>
    </xf>
    <xf numFmtId="0" fontId="8" fillId="17" borderId="5" xfId="20" applyFont="1" applyFill="1" applyBorder="1" applyAlignment="1" applyProtection="1">
      <alignment horizontal="left" vertical="center"/>
    </xf>
    <xf numFmtId="49" fontId="49" fillId="17" borderId="5" xfId="20" applyNumberFormat="1" applyFont="1" applyFill="1" applyBorder="1" applyAlignment="1" applyProtection="1">
      <alignment horizontal="left" vertical="center"/>
    </xf>
    <xf numFmtId="49" fontId="2" fillId="15" borderId="8" xfId="15" applyNumberFormat="1" applyFont="1" applyFill="1" applyBorder="1" applyAlignment="1" applyProtection="1">
      <alignment horizontal="left" vertical="center"/>
      <protection locked="0"/>
    </xf>
    <xf numFmtId="49" fontId="8" fillId="15" borderId="8" xfId="15" applyNumberFormat="1" applyFont="1" applyFill="1" applyBorder="1" applyAlignment="1" applyProtection="1">
      <alignment horizontal="left" vertical="center"/>
      <protection locked="0"/>
    </xf>
    <xf numFmtId="49" fontId="35" fillId="0" borderId="5" xfId="15" applyNumberFormat="1" applyFont="1" applyBorder="1" applyAlignment="1" applyProtection="1">
      <alignment horizontal="left" vertical="center"/>
    </xf>
    <xf numFmtId="49" fontId="8" fillId="17" borderId="5" xfId="15" applyNumberFormat="1" applyFont="1" applyFill="1" applyBorder="1" applyAlignment="1" applyProtection="1">
      <alignment horizontal="left" vertical="center"/>
    </xf>
    <xf numFmtId="49" fontId="4" fillId="17" borderId="5" xfId="15" applyNumberFormat="1" applyFont="1" applyFill="1" applyBorder="1" applyAlignment="1" applyProtection="1">
      <alignment horizontal="left" vertical="center"/>
    </xf>
    <xf numFmtId="49" fontId="3" fillId="17" borderId="5" xfId="15" applyNumberFormat="1" applyFont="1" applyFill="1" applyBorder="1" applyAlignment="1" applyProtection="1">
      <alignment horizontal="left" vertical="center"/>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71" fillId="4" borderId="0" xfId="13" applyFont="1" applyAlignment="1" applyProtection="1">
      <alignment horizontal="center" vertical="center" wrapText="1"/>
    </xf>
    <xf numFmtId="0" fontId="72" fillId="7" borderId="14" xfId="8" applyFont="1" applyFill="1" applyBorder="1" applyAlignment="1" applyProtection="1">
      <alignment horizontal="center" vertical="center"/>
    </xf>
    <xf numFmtId="0" fontId="72" fillId="7" borderId="15" xfId="8" applyFont="1" applyFill="1" applyBorder="1" applyAlignment="1" applyProtection="1">
      <alignment horizontal="center" vertical="center"/>
    </xf>
    <xf numFmtId="0" fontId="72" fillId="7" borderId="13" xfId="8" applyFont="1" applyFill="1" applyBorder="1" applyAlignment="1" applyProtection="1">
      <alignment horizontal="center" vertical="center"/>
    </xf>
    <xf numFmtId="0" fontId="32" fillId="11" borderId="0" xfId="8" applyFont="1" applyFill="1" applyAlignment="1" applyProtection="1">
      <alignment horizontal="left" vertical="center"/>
    </xf>
    <xf numFmtId="0" fontId="43" fillId="11" borderId="6" xfId="8" applyFont="1" applyFill="1" applyBorder="1" applyAlignment="1" applyProtection="1">
      <alignment horizontal="right" vertical="center"/>
    </xf>
    <xf numFmtId="0" fontId="17" fillId="31" borderId="5" xfId="0" applyFont="1" applyFill="1" applyBorder="1" applyAlignment="1" applyProtection="1">
      <alignment horizontal="center" vertical="center"/>
    </xf>
    <xf numFmtId="0" fontId="26" fillId="11" borderId="35" xfId="8" applyFont="1" applyFill="1" applyBorder="1" applyAlignment="1" applyProtection="1">
      <alignment horizontal="left" vertical="center"/>
    </xf>
    <xf numFmtId="0" fontId="72" fillId="7" borderId="5" xfId="8" applyFont="1" applyFill="1" applyBorder="1" applyAlignment="1" applyProtection="1">
      <alignment horizontal="center" vertical="center"/>
    </xf>
    <xf numFmtId="0" fontId="16" fillId="11" borderId="5" xfId="8" applyFont="1" applyFill="1" applyBorder="1" applyAlignment="1" applyProtection="1">
      <alignment horizontal="left" vertical="center"/>
    </xf>
    <xf numFmtId="0" fontId="66" fillId="11" borderId="5" xfId="8" applyFont="1" applyFill="1" applyBorder="1" applyAlignment="1" applyProtection="1">
      <alignment horizontal="center" vertical="center"/>
    </xf>
    <xf numFmtId="0" fontId="66" fillId="11" borderId="14" xfId="8" applyFont="1" applyFill="1" applyBorder="1" applyAlignment="1" applyProtection="1">
      <alignment horizontal="center" vertical="center"/>
    </xf>
    <xf numFmtId="0" fontId="66" fillId="11" borderId="13" xfId="8" applyFont="1" applyFill="1" applyBorder="1" applyAlignment="1" applyProtection="1">
      <alignment horizontal="center" vertical="center"/>
    </xf>
    <xf numFmtId="0" fontId="71" fillId="4" borderId="0" xfId="13" applyFont="1" applyBorder="1" applyAlignment="1" applyProtection="1">
      <alignment horizontal="left" vertical="center" wrapText="1"/>
    </xf>
    <xf numFmtId="0" fontId="43" fillId="11" borderId="5" xfId="8" applyFont="1" applyFill="1" applyBorder="1" applyAlignment="1" applyProtection="1">
      <alignment horizontal="left" vertical="center"/>
    </xf>
    <xf numFmtId="0" fontId="26" fillId="11" borderId="5" xfId="8" applyFont="1" applyFill="1" applyBorder="1" applyAlignment="1" applyProtection="1">
      <alignment horizontal="left" vertical="center"/>
    </xf>
    <xf numFmtId="0" fontId="0" fillId="11" borderId="5" xfId="8" applyFont="1" applyFill="1" applyBorder="1" applyAlignment="1" applyProtection="1">
      <alignment horizontal="left" vertical="center"/>
    </xf>
    <xf numFmtId="0" fontId="72" fillId="7" borderId="20" xfId="8" applyFont="1" applyFill="1" applyBorder="1" applyAlignment="1" applyProtection="1">
      <alignment horizontal="center" vertical="center"/>
    </xf>
    <xf numFmtId="0" fontId="72" fillId="7" borderId="21" xfId="8" applyFont="1" applyFill="1" applyBorder="1" applyAlignment="1" applyProtection="1">
      <alignment horizontal="center" vertical="center"/>
    </xf>
    <xf numFmtId="0" fontId="72" fillId="7" borderId="22" xfId="8" applyFont="1" applyFill="1" applyBorder="1" applyAlignment="1" applyProtection="1">
      <alignment horizontal="center" vertical="center"/>
    </xf>
    <xf numFmtId="0" fontId="72" fillId="7" borderId="17" xfId="8" applyFont="1" applyFill="1" applyBorder="1" applyAlignment="1" applyProtection="1">
      <alignment horizontal="center" vertical="center"/>
    </xf>
    <xf numFmtId="0" fontId="72" fillId="7" borderId="7" xfId="8" applyFont="1" applyFill="1" applyBorder="1" applyAlignment="1" applyProtection="1">
      <alignment horizontal="center" vertical="center"/>
    </xf>
    <xf numFmtId="0" fontId="72" fillId="7" borderId="23" xfId="8" applyFont="1" applyFill="1" applyBorder="1" applyAlignment="1" applyProtection="1">
      <alignment horizontal="center" vertical="center"/>
    </xf>
    <xf numFmtId="166" fontId="26" fillId="11" borderId="5" xfId="0" applyNumberFormat="1" applyFont="1" applyFill="1" applyBorder="1" applyAlignment="1" applyProtection="1">
      <alignment horizontal="center" vertical="center" wrapText="1"/>
    </xf>
    <xf numFmtId="0" fontId="26" fillId="11" borderId="5" xfId="0" applyFont="1" applyFill="1" applyBorder="1" applyAlignment="1" applyProtection="1">
      <alignment horizontal="center" vertical="center"/>
    </xf>
    <xf numFmtId="0" fontId="26" fillId="11" borderId="5" xfId="8" applyFont="1" applyFill="1" applyBorder="1" applyAlignment="1" applyProtection="1">
      <alignment horizontal="center" vertical="center"/>
    </xf>
    <xf numFmtId="0" fontId="72" fillId="7" borderId="5" xfId="8" applyFont="1" applyFill="1" applyBorder="1" applyAlignment="1" applyProtection="1">
      <alignment horizontal="center" vertical="center" wrapText="1"/>
    </xf>
    <xf numFmtId="0" fontId="74" fillId="7" borderId="5" xfId="8" applyFont="1" applyFill="1" applyBorder="1" applyAlignment="1" applyProtection="1">
      <alignment horizontal="center" vertical="center"/>
    </xf>
    <xf numFmtId="0" fontId="28" fillId="11" borderId="0" xfId="8" applyFont="1" applyFill="1" applyAlignment="1" applyProtection="1">
      <alignment horizontal="left" vertical="center"/>
    </xf>
    <xf numFmtId="0" fontId="34" fillId="11" borderId="35" xfId="8" applyFont="1" applyFill="1" applyBorder="1" applyAlignment="1" applyProtection="1">
      <alignment horizontal="left" vertical="center"/>
    </xf>
    <xf numFmtId="0" fontId="26" fillId="11" borderId="21"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3" fontId="23" fillId="6" borderId="5" xfId="0" applyNumberFormat="1" applyFont="1" applyFill="1" applyBorder="1" applyAlignment="1" applyProtection="1">
      <alignment horizontal="center" vertical="center" wrapText="1"/>
    </xf>
    <xf numFmtId="3" fontId="24" fillId="9" borderId="5" xfId="8" applyNumberFormat="1" applyFont="1" applyFill="1" applyBorder="1" applyAlignment="1" applyProtection="1">
      <alignment horizontal="center" vertical="center"/>
    </xf>
    <xf numFmtId="166" fontId="26" fillId="11" borderId="0" xfId="0" applyNumberFormat="1" applyFont="1" applyFill="1" applyBorder="1" applyAlignment="1" applyProtection="1">
      <alignment horizontal="center" vertical="center"/>
    </xf>
    <xf numFmtId="166" fontId="26" fillId="11" borderId="0" xfId="0" applyNumberFormat="1" applyFont="1" applyFill="1" applyBorder="1" applyAlignment="1" applyProtection="1">
      <alignment horizontal="center" vertical="center" wrapText="1"/>
    </xf>
    <xf numFmtId="3" fontId="34" fillId="11" borderId="0" xfId="0" applyNumberFormat="1" applyFont="1" applyFill="1" applyBorder="1" applyAlignment="1" applyProtection="1">
      <alignment horizontal="center" vertical="center"/>
    </xf>
    <xf numFmtId="3" fontId="34" fillId="11" borderId="0" xfId="0" applyNumberFormat="1" applyFont="1" applyFill="1" applyAlignment="1" applyProtection="1">
      <alignment horizontal="center" vertical="center"/>
    </xf>
    <xf numFmtId="166" fontId="26" fillId="14" borderId="21" xfId="0" applyNumberFormat="1" applyFont="1" applyFill="1" applyBorder="1" applyAlignment="1" applyProtection="1">
      <alignment horizontal="center" vertical="center" wrapText="1"/>
    </xf>
    <xf numFmtId="3" fontId="23" fillId="13" borderId="5" xfId="0" applyNumberFormat="1" applyFont="1" applyFill="1" applyBorder="1" applyAlignment="1" applyProtection="1">
      <alignment horizontal="center" vertical="center" wrapText="1"/>
    </xf>
    <xf numFmtId="3" fontId="24" fillId="9" borderId="5" xfId="0" applyNumberFormat="1" applyFont="1" applyFill="1" applyBorder="1" applyAlignment="1" applyProtection="1">
      <alignment horizontal="center" vertical="center" wrapText="1"/>
    </xf>
    <xf numFmtId="3" fontId="23" fillId="6" borderId="14" xfId="0" applyNumberFormat="1" applyFont="1" applyFill="1" applyBorder="1" applyAlignment="1" applyProtection="1">
      <alignment horizontal="center" vertical="center" wrapText="1"/>
    </xf>
    <xf numFmtId="3" fontId="23" fillId="6" borderId="13" xfId="0" applyNumberFormat="1" applyFont="1" applyFill="1" applyBorder="1" applyAlignment="1" applyProtection="1">
      <alignment horizontal="center" vertical="center" wrapText="1"/>
    </xf>
    <xf numFmtId="3" fontId="23" fillId="6" borderId="15" xfId="0" applyNumberFormat="1" applyFont="1" applyFill="1" applyBorder="1" applyAlignment="1" applyProtection="1">
      <alignment horizontal="center" vertical="center" wrapText="1"/>
    </xf>
    <xf numFmtId="0" fontId="5" fillId="0" borderId="5" xfId="27" applyFont="1" applyBorder="1" applyAlignment="1">
      <alignment horizontal="center" vertical="center"/>
    </xf>
    <xf numFmtId="0" fontId="31" fillId="0" borderId="7" xfId="27" applyFont="1" applyBorder="1" applyAlignment="1">
      <alignment horizontal="center" vertical="center"/>
    </xf>
    <xf numFmtId="0" fontId="31" fillId="0" borderId="0" xfId="27" applyFont="1" applyBorder="1" applyAlignment="1">
      <alignment horizontal="center" vertical="center"/>
    </xf>
    <xf numFmtId="0" fontId="5" fillId="0" borderId="5" xfId="27" applyFont="1" applyFill="1" applyBorder="1" applyAlignment="1">
      <alignment horizontal="center" vertical="center"/>
    </xf>
    <xf numFmtId="0" fontId="74" fillId="7" borderId="20" xfId="8" applyFont="1" applyFill="1" applyBorder="1" applyAlignment="1" applyProtection="1">
      <alignment horizontal="center" vertical="center"/>
    </xf>
    <xf numFmtId="0" fontId="74" fillId="7" borderId="21" xfId="8" applyFont="1" applyFill="1" applyBorder="1" applyAlignment="1" applyProtection="1">
      <alignment horizontal="center" vertical="center"/>
    </xf>
    <xf numFmtId="0" fontId="74" fillId="7" borderId="22" xfId="8" applyFont="1" applyFill="1" applyBorder="1" applyAlignment="1" applyProtection="1">
      <alignment horizontal="center" vertical="center"/>
    </xf>
    <xf numFmtId="0" fontId="74" fillId="7" borderId="17" xfId="8" applyFont="1" applyFill="1" applyBorder="1" applyAlignment="1" applyProtection="1">
      <alignment horizontal="center" vertical="center"/>
    </xf>
    <xf numFmtId="0" fontId="74" fillId="7" borderId="7" xfId="8" applyFont="1" applyFill="1" applyBorder="1" applyAlignment="1" applyProtection="1">
      <alignment horizontal="center" vertical="center"/>
    </xf>
    <xf numFmtId="0" fontId="74" fillId="7" borderId="23" xfId="8" applyFont="1" applyFill="1" applyBorder="1" applyAlignment="1" applyProtection="1">
      <alignment horizontal="center" vertical="center"/>
    </xf>
    <xf numFmtId="0" fontId="74" fillId="7" borderId="14" xfId="8" applyFont="1" applyFill="1" applyBorder="1" applyAlignment="1" applyProtection="1">
      <alignment horizontal="center" vertical="center"/>
    </xf>
    <xf numFmtId="0" fontId="74" fillId="7" borderId="15" xfId="8" applyFont="1" applyFill="1" applyBorder="1" applyAlignment="1" applyProtection="1">
      <alignment horizontal="center" vertical="center"/>
    </xf>
    <xf numFmtId="0" fontId="74" fillId="7" borderId="13" xfId="8" applyFont="1" applyFill="1" applyBorder="1" applyAlignment="1" applyProtection="1">
      <alignment horizontal="center" vertical="center"/>
    </xf>
    <xf numFmtId="3" fontId="34" fillId="11" borderId="21" xfId="0" applyNumberFormat="1" applyFont="1" applyFill="1" applyBorder="1" applyAlignment="1" applyProtection="1">
      <alignment horizontal="center" vertical="center"/>
    </xf>
    <xf numFmtId="3" fontId="24" fillId="9" borderId="14" xfId="8" applyNumberFormat="1" applyFont="1" applyFill="1" applyBorder="1" applyAlignment="1" applyProtection="1">
      <alignment horizontal="center" vertical="center"/>
    </xf>
    <xf numFmtId="3" fontId="24" fillId="9" borderId="15" xfId="8" applyNumberFormat="1" applyFont="1" applyFill="1" applyBorder="1" applyAlignment="1" applyProtection="1">
      <alignment horizontal="center" vertical="center"/>
    </xf>
    <xf numFmtId="3" fontId="24" fillId="9" borderId="13" xfId="8" applyNumberFormat="1" applyFont="1" applyFill="1" applyBorder="1" applyAlignment="1" applyProtection="1">
      <alignment horizontal="center" vertical="center"/>
    </xf>
    <xf numFmtId="3" fontId="23" fillId="13" borderId="14" xfId="0" applyNumberFormat="1" applyFont="1" applyFill="1" applyBorder="1" applyAlignment="1" applyProtection="1">
      <alignment horizontal="center" vertical="center" wrapText="1"/>
    </xf>
    <xf numFmtId="3" fontId="23" fillId="13" borderId="15" xfId="0" applyNumberFormat="1" applyFont="1" applyFill="1" applyBorder="1" applyAlignment="1" applyProtection="1">
      <alignment horizontal="center" vertical="center" wrapText="1"/>
    </xf>
    <xf numFmtId="3" fontId="23" fillId="13" borderId="13" xfId="0" applyNumberFormat="1" applyFont="1" applyFill="1" applyBorder="1" applyAlignment="1" applyProtection="1">
      <alignment horizontal="center" vertical="center" wrapText="1"/>
    </xf>
    <xf numFmtId="3" fontId="24" fillId="9" borderId="14" xfId="0" applyNumberFormat="1" applyFont="1" applyFill="1" applyBorder="1" applyAlignment="1" applyProtection="1">
      <alignment horizontal="center" vertical="center" wrapText="1"/>
    </xf>
    <xf numFmtId="3" fontId="24" fillId="9" borderId="15" xfId="0" applyNumberFormat="1" applyFont="1" applyFill="1" applyBorder="1" applyAlignment="1" applyProtection="1">
      <alignment horizontal="center" vertical="center" wrapText="1"/>
    </xf>
    <xf numFmtId="3" fontId="24" fillId="9" borderId="13" xfId="0" applyNumberFormat="1" applyFont="1" applyFill="1" applyBorder="1" applyAlignment="1" applyProtection="1">
      <alignment horizontal="center" vertical="center" wrapText="1"/>
    </xf>
    <xf numFmtId="0" fontId="66" fillId="11" borderId="0" xfId="8" applyFont="1" applyFill="1" applyAlignment="1" applyProtection="1">
      <alignment horizontal="left" vertical="center"/>
    </xf>
    <xf numFmtId="166" fontId="26" fillId="14" borderId="0" xfId="0" applyNumberFormat="1" applyFont="1" applyFill="1" applyBorder="1" applyAlignment="1" applyProtection="1">
      <alignment horizontal="center" vertical="center" wrapText="1"/>
    </xf>
    <xf numFmtId="3" fontId="34" fillId="11" borderId="21" xfId="0" applyNumberFormat="1" applyFont="1" applyFill="1" applyBorder="1" applyAlignment="1">
      <alignment horizontal="center" vertical="center"/>
    </xf>
    <xf numFmtId="3" fontId="34" fillId="11" borderId="0" xfId="0" applyNumberFormat="1" applyFont="1" applyFill="1" applyAlignment="1">
      <alignment horizontal="center" vertical="center"/>
    </xf>
    <xf numFmtId="0" fontId="66" fillId="11" borderId="20" xfId="8" applyFont="1" applyFill="1" applyBorder="1" applyAlignment="1" applyProtection="1">
      <alignment horizontal="center" vertical="center"/>
    </xf>
    <xf numFmtId="0" fontId="66" fillId="11" borderId="22" xfId="8" applyFont="1" applyFill="1" applyBorder="1" applyAlignment="1" applyProtection="1">
      <alignment horizontal="center" vertical="center"/>
    </xf>
    <xf numFmtId="0" fontId="66" fillId="11" borderId="17" xfId="8" applyFont="1" applyFill="1" applyBorder="1" applyAlignment="1" applyProtection="1">
      <alignment horizontal="center" vertical="center"/>
    </xf>
    <xf numFmtId="0" fontId="66" fillId="11" borderId="23" xfId="8" applyFont="1" applyFill="1" applyBorder="1" applyAlignment="1" applyProtection="1">
      <alignment horizontal="center" vertical="center"/>
    </xf>
    <xf numFmtId="166" fontId="26" fillId="11" borderId="8" xfId="0" applyNumberFormat="1" applyFont="1" applyFill="1" applyBorder="1" applyAlignment="1" applyProtection="1">
      <alignment horizontal="center" vertical="center" wrapText="1"/>
    </xf>
    <xf numFmtId="166" fontId="26" fillId="11" borderId="10" xfId="0" applyNumberFormat="1" applyFont="1" applyFill="1" applyBorder="1" applyAlignment="1" applyProtection="1">
      <alignment horizontal="center" vertical="center" wrapText="1"/>
    </xf>
    <xf numFmtId="0" fontId="26" fillId="11" borderId="21" xfId="0" applyFont="1" applyFill="1" applyBorder="1" applyAlignment="1">
      <alignment horizontal="center" vertical="center"/>
    </xf>
    <xf numFmtId="0" fontId="26" fillId="11" borderId="0" xfId="0" applyFont="1" applyFill="1" applyBorder="1" applyAlignment="1">
      <alignment horizontal="center" vertical="center"/>
    </xf>
    <xf numFmtId="0" fontId="26" fillId="11" borderId="8" xfId="0" applyFont="1" applyFill="1" applyBorder="1" applyAlignment="1" applyProtection="1">
      <alignment horizontal="center" vertical="center"/>
    </xf>
    <xf numFmtId="0" fontId="72" fillId="7" borderId="5" xfId="8" applyFont="1" applyFill="1" applyBorder="1" applyAlignment="1" applyProtection="1">
      <alignment horizontal="left" vertical="center"/>
    </xf>
    <xf numFmtId="3" fontId="66" fillId="6" borderId="14" xfId="0" applyNumberFormat="1" applyFont="1" applyFill="1" applyBorder="1" applyAlignment="1" applyProtection="1">
      <alignment horizontal="center" vertical="center" wrapText="1"/>
    </xf>
    <xf numFmtId="3" fontId="66" fillId="6" borderId="13" xfId="0" applyNumberFormat="1" applyFont="1" applyFill="1" applyBorder="1" applyAlignment="1" applyProtection="1">
      <alignment horizontal="center" vertical="center" wrapText="1"/>
    </xf>
    <xf numFmtId="3" fontId="66" fillId="6" borderId="5" xfId="0" applyNumberFormat="1" applyFont="1" applyFill="1" applyBorder="1" applyAlignment="1" applyProtection="1">
      <alignment horizontal="center" vertical="center" wrapText="1"/>
    </xf>
    <xf numFmtId="3" fontId="66" fillId="6" borderId="15" xfId="0" applyNumberFormat="1" applyFont="1" applyFill="1" applyBorder="1" applyAlignment="1" applyProtection="1">
      <alignment horizontal="center" vertical="center" wrapText="1"/>
    </xf>
    <xf numFmtId="3" fontId="66" fillId="13" borderId="14" xfId="0" applyNumberFormat="1" applyFont="1" applyFill="1" applyBorder="1" applyAlignment="1" applyProtection="1">
      <alignment horizontal="center" vertical="center" wrapText="1"/>
    </xf>
    <xf numFmtId="3" fontId="66" fillId="13" borderId="15" xfId="0" applyNumberFormat="1" applyFont="1" applyFill="1" applyBorder="1" applyAlignment="1" applyProtection="1">
      <alignment horizontal="center" vertical="center" wrapText="1"/>
    </xf>
    <xf numFmtId="3" fontId="66" fillId="13" borderId="13" xfId="0" applyNumberFormat="1" applyFont="1" applyFill="1" applyBorder="1" applyAlignment="1" applyProtection="1">
      <alignment horizontal="center" vertical="center" wrapText="1"/>
    </xf>
    <xf numFmtId="3" fontId="26" fillId="9" borderId="14" xfId="0" applyNumberFormat="1" applyFont="1" applyFill="1" applyBorder="1" applyAlignment="1" applyProtection="1">
      <alignment horizontal="center" vertical="center" wrapText="1"/>
    </xf>
    <xf numFmtId="3" fontId="26" fillId="9" borderId="15" xfId="0" applyNumberFormat="1" applyFont="1" applyFill="1" applyBorder="1" applyAlignment="1" applyProtection="1">
      <alignment horizontal="center" vertical="center" wrapText="1"/>
    </xf>
    <xf numFmtId="3" fontId="26" fillId="9" borderId="13" xfId="0" applyNumberFormat="1" applyFont="1" applyFill="1" applyBorder="1" applyAlignment="1" applyProtection="1">
      <alignment horizontal="center" vertical="center" wrapText="1"/>
    </xf>
    <xf numFmtId="3" fontId="26" fillId="9" borderId="5" xfId="8" applyNumberFormat="1" applyFont="1" applyFill="1" applyBorder="1" applyAlignment="1" applyProtection="1">
      <alignment horizontal="center" vertical="center"/>
    </xf>
    <xf numFmtId="0" fontId="26" fillId="11" borderId="14" xfId="8" applyFont="1" applyFill="1" applyBorder="1" applyAlignment="1" applyProtection="1">
      <alignment horizontal="left" vertical="center"/>
    </xf>
    <xf numFmtId="0" fontId="26" fillId="11" borderId="13" xfId="8" applyFont="1" applyFill="1" applyBorder="1" applyAlignment="1" applyProtection="1">
      <alignment horizontal="left" vertical="center"/>
    </xf>
    <xf numFmtId="0" fontId="0" fillId="11" borderId="20" xfId="0" applyFont="1" applyFill="1" applyBorder="1" applyAlignment="1" applyProtection="1">
      <alignment horizontal="center" vertical="center" wrapText="1"/>
    </xf>
    <xf numFmtId="0" fontId="0" fillId="11" borderId="22" xfId="0" applyFont="1" applyFill="1" applyBorder="1" applyAlignment="1" applyProtection="1">
      <alignment horizontal="center" vertical="center" wrapText="1"/>
    </xf>
    <xf numFmtId="0" fontId="0" fillId="11" borderId="16" xfId="0" applyFont="1" applyFill="1" applyBorder="1" applyAlignment="1" applyProtection="1">
      <alignment horizontal="center" vertical="center" wrapText="1"/>
    </xf>
    <xf numFmtId="0" fontId="0" fillId="11" borderId="6" xfId="0" applyFont="1" applyFill="1" applyBorder="1" applyAlignment="1" applyProtection="1">
      <alignment horizontal="center" vertical="center" wrapText="1"/>
    </xf>
    <xf numFmtId="0" fontId="0" fillId="11" borderId="17" xfId="0" applyFont="1" applyFill="1" applyBorder="1" applyAlignment="1" applyProtection="1">
      <alignment horizontal="center" vertical="center" wrapText="1"/>
    </xf>
    <xf numFmtId="0" fontId="0" fillId="11" borderId="23" xfId="0" applyFont="1" applyFill="1" applyBorder="1" applyAlignment="1" applyProtection="1">
      <alignment horizontal="center" vertical="center" wrapText="1"/>
    </xf>
    <xf numFmtId="0" fontId="31" fillId="11" borderId="0" xfId="8" applyFont="1" applyFill="1" applyAlignment="1" applyProtection="1">
      <alignment horizontal="left" vertical="center"/>
    </xf>
    <xf numFmtId="0" fontId="78" fillId="4" borderId="0" xfId="13" applyFont="1" applyAlignment="1" applyProtection="1">
      <alignment horizontal="center" vertical="center" wrapText="1"/>
    </xf>
    <xf numFmtId="3" fontId="34" fillId="9" borderId="14" xfId="0" applyNumberFormat="1" applyFont="1" applyFill="1" applyBorder="1" applyAlignment="1" applyProtection="1">
      <alignment horizontal="center" vertical="center" wrapText="1"/>
    </xf>
    <xf numFmtId="3" fontId="34" fillId="9" borderId="15" xfId="0" applyNumberFormat="1" applyFont="1" applyFill="1" applyBorder="1" applyAlignment="1" applyProtection="1">
      <alignment horizontal="center" vertical="center" wrapText="1"/>
    </xf>
    <xf numFmtId="3" fontId="34" fillId="9" borderId="13" xfId="0" applyNumberFormat="1" applyFont="1" applyFill="1" applyBorder="1" applyAlignment="1" applyProtection="1">
      <alignment horizontal="center" vertical="center" wrapText="1"/>
    </xf>
    <xf numFmtId="3" fontId="31" fillId="6" borderId="14" xfId="0" applyNumberFormat="1" applyFont="1" applyFill="1" applyBorder="1" applyAlignment="1" applyProtection="1">
      <alignment horizontal="center" vertical="center" wrapText="1"/>
    </xf>
    <xf numFmtId="3" fontId="31" fillId="6" borderId="13" xfId="0" applyNumberFormat="1" applyFont="1" applyFill="1" applyBorder="1" applyAlignment="1" applyProtection="1">
      <alignment horizontal="center" vertical="center" wrapText="1"/>
    </xf>
    <xf numFmtId="3" fontId="34" fillId="9" borderId="14" xfId="8" applyNumberFormat="1" applyFont="1" applyFill="1" applyBorder="1" applyAlignment="1" applyProtection="1">
      <alignment horizontal="center" vertical="center"/>
    </xf>
    <xf numFmtId="3" fontId="34" fillId="9" borderId="15" xfId="8" applyNumberFormat="1" applyFont="1" applyFill="1" applyBorder="1" applyAlignment="1" applyProtection="1">
      <alignment horizontal="center" vertical="center"/>
    </xf>
    <xf numFmtId="3" fontId="34" fillId="9" borderId="13" xfId="8" applyNumberFormat="1" applyFont="1" applyFill="1" applyBorder="1" applyAlignment="1" applyProtection="1">
      <alignment horizontal="center" vertical="center"/>
    </xf>
    <xf numFmtId="3" fontId="31" fillId="13" borderId="14" xfId="0" applyNumberFormat="1" applyFont="1" applyFill="1" applyBorder="1" applyAlignment="1" applyProtection="1">
      <alignment horizontal="center" vertical="center" wrapText="1"/>
    </xf>
    <xf numFmtId="3" fontId="31" fillId="13" borderId="15" xfId="0" applyNumberFormat="1" applyFont="1" applyFill="1" applyBorder="1" applyAlignment="1" applyProtection="1">
      <alignment horizontal="center" vertical="center" wrapText="1"/>
    </xf>
    <xf numFmtId="3" fontId="31" fillId="13" borderId="13" xfId="0" applyNumberFormat="1" applyFont="1" applyFill="1" applyBorder="1" applyAlignment="1" applyProtection="1">
      <alignment horizontal="center" vertical="center" wrapText="1"/>
    </xf>
    <xf numFmtId="0" fontId="72" fillId="7" borderId="0" xfId="8" applyFont="1" applyFill="1" applyAlignment="1" applyProtection="1">
      <alignment horizontal="center" vertical="center"/>
    </xf>
    <xf numFmtId="0" fontId="5" fillId="0" borderId="5" xfId="27" applyFont="1" applyBorder="1" applyAlignment="1" applyProtection="1">
      <alignment horizontal="center" vertical="center"/>
    </xf>
    <xf numFmtId="0" fontId="31" fillId="0" borderId="7" xfId="27" applyFont="1" applyBorder="1" applyAlignment="1" applyProtection="1">
      <alignment horizontal="center" vertical="center"/>
    </xf>
    <xf numFmtId="0" fontId="31" fillId="0" borderId="0" xfId="27" applyFont="1" applyBorder="1" applyAlignment="1" applyProtection="1">
      <alignment horizontal="center" vertical="center"/>
    </xf>
    <xf numFmtId="0" fontId="1" fillId="15" borderId="5" xfId="15" applyFont="1" applyFill="1" applyBorder="1" applyAlignment="1" applyProtection="1">
      <alignment horizontal="center" vertical="center"/>
      <protection locked="0"/>
    </xf>
    <xf numFmtId="44" fontId="0" fillId="17" borderId="5" xfId="17" applyFont="1" applyFill="1" applyBorder="1" applyAlignment="1" applyProtection="1">
      <alignment horizontal="center" vertical="center"/>
    </xf>
  </cellXfs>
  <cellStyles count="28">
    <cellStyle name="Amount" xfId="7" xr:uid="{00000000-0005-0000-0000-000000000000}"/>
    <cellStyle name="Comma" xfId="16" builtinId="3"/>
    <cellStyle name="Currency" xfId="17" builtinId="4"/>
    <cellStyle name="Date" xfId="11" xr:uid="{00000000-0005-0000-0000-000003000000}"/>
    <cellStyle name="Explanatory Text" xfId="5" builtinId="53" customBuiltin="1"/>
    <cellStyle name="Heading 1" xfId="1" builtinId="16" customBuiltin="1"/>
    <cellStyle name="Heading 2" xfId="2" builtinId="17" customBuiltin="1"/>
    <cellStyle name="Heading 3" xfId="3" builtinId="18" customBuiltin="1"/>
    <cellStyle name="Heading 4" xfId="9" builtinId="19" customBuiltin="1"/>
    <cellStyle name="Heading 4 Right aligned" xfId="13" xr:uid="{00000000-0005-0000-0000-000009000000}"/>
    <cellStyle name="Hyperlink" xfId="14" builtinId="8"/>
    <cellStyle name="Hyperlink 2" xfId="18" xr:uid="{00000000-0005-0000-0000-00000B000000}"/>
    <cellStyle name="Hyperlink 3" xfId="26" xr:uid="{00000000-0005-0000-0000-00000C000000}"/>
    <cellStyle name="Input" xfId="4" builtinId="20" customBuiltin="1"/>
    <cellStyle name="Loan Summary" xfId="8" xr:uid="{00000000-0005-0000-0000-00000E000000}"/>
    <cellStyle name="Normal" xfId="0" builtinId="0" customBuiltin="1"/>
    <cellStyle name="Normal 2" xfId="15" xr:uid="{00000000-0005-0000-0000-000010000000}"/>
    <cellStyle name="Normal 2 2" xfId="22" xr:uid="{00000000-0005-0000-0000-000011000000}"/>
    <cellStyle name="Normal 2 3" xfId="21" xr:uid="{00000000-0005-0000-0000-000012000000}"/>
    <cellStyle name="Normal 2 4" xfId="23" xr:uid="{00000000-0005-0000-0000-000013000000}"/>
    <cellStyle name="Normal 2 5" xfId="24" xr:uid="{00000000-0005-0000-0000-000014000000}"/>
    <cellStyle name="Normal 3" xfId="20" xr:uid="{00000000-0005-0000-0000-000015000000}"/>
    <cellStyle name="Normal 4" xfId="25" xr:uid="{00000000-0005-0000-0000-000016000000}"/>
    <cellStyle name="Normal 5" xfId="27" xr:uid="{00000000-0005-0000-0000-000017000000}"/>
    <cellStyle name="Number" xfId="10" xr:uid="{00000000-0005-0000-0000-000018000000}"/>
    <cellStyle name="Percent" xfId="6" builtinId="5" customBuiltin="1"/>
    <cellStyle name="Percent 2" xfId="19" xr:uid="{00000000-0005-0000-0000-00001A000000}"/>
    <cellStyle name="Table Amount" xfId="12" xr:uid="{00000000-0005-0000-0000-00001B000000}"/>
  </cellStyles>
  <dxfs count="387">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left/>
        <right style="thin">
          <color theme="9" tint="0.39997558519241921"/>
        </right>
        <top style="thin">
          <color theme="9" tint="0.39997558519241921"/>
        </top>
        <bottom/>
      </border>
      <protection locked="1" hidden="0"/>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left/>
        <right/>
        <top style="thin">
          <color theme="9" tint="0.39997558519241921"/>
        </top>
        <bottom/>
      </border>
      <protection locked="1" hidden="0"/>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left/>
        <right/>
        <top style="thin">
          <color theme="9" tint="0.39997558519241921"/>
        </top>
        <bottom/>
      </border>
      <protection locked="1" hidden="0"/>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left/>
        <right/>
        <top style="thin">
          <color theme="9" tint="0.39997558519241921"/>
        </top>
        <bottom/>
      </border>
      <protection locked="1" hidden="0"/>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left/>
        <right/>
        <top style="thin">
          <color theme="9" tint="0.39997558519241921"/>
        </top>
        <bottom/>
      </border>
      <protection locked="1" hidden="0"/>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left/>
        <right/>
        <top style="thin">
          <color theme="9" tint="0.39997558519241921"/>
        </top>
        <bottom/>
      </border>
      <protection locked="1" hidden="0"/>
    </dxf>
    <dxf>
      <font>
        <b val="0"/>
        <i val="0"/>
        <strike val="0"/>
        <condense val="0"/>
        <extend val="0"/>
        <outline val="0"/>
        <shadow val="0"/>
        <u val="none"/>
        <vertAlign val="baseline"/>
        <sz val="8"/>
        <color auto="1"/>
        <name val="Arial"/>
        <scheme val="none"/>
      </font>
      <numFmt numFmtId="174" formatCode="dd/mm/yy"/>
      <fill>
        <patternFill patternType="none">
          <bgColor auto="1"/>
        </patternFill>
      </fill>
      <alignment horizontal="center" vertical="center" textRotation="0" wrapText="0" indent="0" justifyLastLine="0" shrinkToFit="0" readingOrder="0"/>
      <border diagonalUp="0" diagonalDown="0">
        <left/>
        <right/>
        <top style="thin">
          <color theme="9" tint="0.39997558519241921"/>
        </top>
        <bottom/>
      </border>
      <protection locked="1" hidden="0"/>
    </dxf>
    <dxf>
      <font>
        <b val="0"/>
        <i val="0"/>
        <strike val="0"/>
        <condense val="0"/>
        <extend val="0"/>
        <outline val="0"/>
        <shadow val="0"/>
        <u val="none"/>
        <vertAlign val="baseline"/>
        <sz val="8"/>
        <color auto="1"/>
        <name val="Arial"/>
        <scheme val="none"/>
      </font>
      <fill>
        <patternFill patternType="none">
          <fgColor theme="9" tint="0.79998168889431442"/>
          <bgColor auto="1"/>
        </patternFill>
      </fill>
      <alignment horizontal="center" vertical="center" textRotation="0" wrapText="0" indent="0" justifyLastLine="0" shrinkToFit="0" readingOrder="0"/>
      <border diagonalUp="0" diagonalDown="0">
        <left style="thin">
          <color theme="9" tint="0.39997558519241921"/>
        </left>
        <right/>
        <top style="thin">
          <color theme="9" tint="0.39997558519241921"/>
        </top>
        <bottom/>
      </border>
      <protection locked="1" hidden="0"/>
    </dxf>
    <dxf>
      <border outline="0">
        <top style="thin">
          <color rgb="FF000000"/>
        </top>
      </border>
    </dxf>
    <dxf>
      <font>
        <b val="0"/>
        <i val="0"/>
        <strike val="0"/>
        <condense val="0"/>
        <extend val="0"/>
        <outline val="0"/>
        <shadow val="0"/>
        <u val="none"/>
        <vertAlign val="baseline"/>
        <sz val="8"/>
        <color auto="1"/>
        <name val="Arial"/>
        <scheme val="none"/>
      </font>
      <fill>
        <patternFill patternType="none">
          <fgColor rgb="FFE2EFDA"/>
          <bgColor auto="1"/>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9"/>
        <color theme="0"/>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theme="0"/>
      </font>
    </dxf>
    <dxf>
      <font>
        <b/>
        <i val="0"/>
        <color theme="0"/>
      </font>
      <fill>
        <patternFill>
          <bgColor rgb="FF00B050"/>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dxf>
    <dxf>
      <font>
        <b/>
        <i val="0"/>
        <color rgb="FFC00000"/>
      </font>
    </dxf>
    <dxf>
      <font>
        <color theme="4" tint="-0.499984740745262"/>
      </font>
    </dxf>
    <dxf>
      <font>
        <b/>
        <i val="0"/>
        <color rgb="FFC00000"/>
      </font>
    </dxf>
    <dxf>
      <font>
        <color rgb="FF006100"/>
      </font>
      <fill>
        <patternFill>
          <bgColor rgb="FFC6EFCE"/>
        </patternFill>
      </fill>
    </dxf>
    <dxf>
      <font>
        <color rgb="FF9C0006"/>
      </font>
      <fill>
        <patternFill>
          <bgColor rgb="FFFFC7CE"/>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dxf>
    <dxf>
      <font>
        <b/>
        <i val="0"/>
        <color rgb="FFC00000"/>
      </font>
    </dxf>
    <dxf>
      <font>
        <color theme="4" tint="-0.499984740745262"/>
      </font>
    </dxf>
    <dxf>
      <font>
        <b/>
        <i val="0"/>
        <color rgb="FFC00000"/>
      </font>
    </dxf>
    <dxf>
      <font>
        <color rgb="FF006100"/>
      </font>
      <fill>
        <patternFill>
          <bgColor rgb="FFC6EFCE"/>
        </patternFill>
      </fill>
    </dxf>
    <dxf>
      <font>
        <color rgb="FF9C0006"/>
      </font>
      <fill>
        <patternFill>
          <bgColor rgb="FFFFC7CE"/>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C0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dxf>
    <dxf>
      <font>
        <b/>
        <i val="0"/>
        <color rgb="FFC00000"/>
      </font>
    </dxf>
    <dxf>
      <font>
        <color theme="4" tint="-0.499984740745262"/>
      </font>
    </dxf>
    <dxf>
      <font>
        <b/>
        <i val="0"/>
        <color rgb="FFC0000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C00000"/>
      </font>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style="thin">
          <color theme="9" tint="0.39997558519241921"/>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4" formatCode="dd/mm/yy"/>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9" tint="0.39997558519241921"/>
        </left>
        <right/>
        <top style="thin">
          <color theme="9" tint="0.39997558519241921"/>
        </top>
        <bottom/>
      </border>
    </dxf>
    <dxf>
      <border outline="0">
        <top style="thin">
          <color rgb="FF000000"/>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0"/>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0"/>
      </font>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outline="0">
        <left/>
        <right style="thin">
          <color theme="9" tint="0.39997558519241921"/>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theme="9" tint="0.79998168889431442"/>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4" formatCode="dd/mm/yy"/>
      <fill>
        <patternFill patternType="none">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fill>
        <patternFill patternType="none">
          <fgColor theme="9" tint="0.79998168889431442"/>
          <bgColor auto="1"/>
        </patternFill>
      </fill>
      <alignment horizontal="center" vertical="center" textRotation="0" wrapText="0" indent="0" justifyLastLine="0" shrinkToFit="0" readingOrder="0"/>
      <border diagonalUp="0" diagonalDown="0" outline="0">
        <left style="thin">
          <color theme="9" tint="0.39997558519241921"/>
        </left>
        <right/>
        <top style="thin">
          <color theme="9" tint="0.39997558519241921"/>
        </top>
        <bottom/>
      </border>
    </dxf>
    <dxf>
      <border outline="0">
        <top style="thin">
          <color rgb="FF000000"/>
        </top>
      </border>
    </dxf>
    <dxf>
      <font>
        <b val="0"/>
        <i val="0"/>
        <strike val="0"/>
        <condense val="0"/>
        <extend val="0"/>
        <outline val="0"/>
        <shadow val="0"/>
        <u val="none"/>
        <vertAlign val="baseline"/>
        <sz val="8"/>
        <color auto="1"/>
        <name val="Arial"/>
        <scheme val="none"/>
      </font>
      <fill>
        <patternFill patternType="none">
          <fgColor rgb="FFF0E6EC"/>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0"/>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C0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dxf>
    <dxf>
      <font>
        <b/>
        <i val="0"/>
        <color rgb="FFC00000"/>
      </font>
    </dxf>
    <dxf>
      <font>
        <color theme="4" tint="-0.499984740745262"/>
      </font>
    </dxf>
    <dxf>
      <font>
        <b/>
        <i val="0"/>
        <color rgb="FFC00000"/>
      </font>
    </dxf>
    <dxf>
      <font>
        <color rgb="FF006100"/>
      </font>
      <fill>
        <patternFill>
          <bgColor rgb="FFC6EFCE"/>
        </patternFill>
      </fill>
    </dxf>
    <dxf>
      <font>
        <color rgb="FF9C0006"/>
      </font>
      <fill>
        <patternFill>
          <bgColor rgb="FFFFC7CE"/>
        </patternFill>
      </fill>
    </dxf>
    <dxf>
      <font>
        <b/>
        <i val="0"/>
        <color rgb="FFC00000"/>
      </font>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left/>
        <right style="thin">
          <color theme="9" tint="0.39997558519241921"/>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left/>
        <right/>
        <top style="thin">
          <color theme="9" tint="0.39997558519241921"/>
        </top>
        <bottom/>
      </border>
    </dxf>
    <dxf>
      <font>
        <b val="0"/>
        <i val="0"/>
        <strike val="0"/>
        <condense val="0"/>
        <extend val="0"/>
        <outline val="0"/>
        <shadow val="0"/>
        <u val="none"/>
        <vertAlign val="baseline"/>
        <sz val="8"/>
        <color auto="1"/>
        <name val="Arial"/>
        <scheme val="none"/>
      </font>
      <numFmt numFmtId="174" formatCode="dd/mm/yy"/>
      <fill>
        <patternFill patternType="none">
          <fgColor indexed="64"/>
          <bgColor auto="1"/>
        </patternFill>
      </fill>
      <alignment horizontal="center" vertical="center" textRotation="0" wrapText="0" indent="0" justifyLastLine="0" shrinkToFit="0" readingOrder="0"/>
      <border diagonalUp="0" diagonalDown="0">
        <left/>
        <right/>
        <top style="thin">
          <color theme="9" tint="0.39997558519241921"/>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9" tint="0.39997558519241921"/>
        </left>
        <right/>
        <top style="thin">
          <color theme="9" tint="0.39997558519241921"/>
        </top>
        <bottom/>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0"/>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0"/>
      </font>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style="thin">
          <color theme="9" tint="0.39997558519241921"/>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1" formatCode="_-[$R-1C09]* #,##0.00_-;\-[$R-1C09]* #,##0.00_-;_-[$R-1C09]* &quot;-&quot;??_-;_-@_-"/>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numFmt numFmtId="174" formatCode="dd/mm/yy"/>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9" tint="0.39997558519241921"/>
        </left>
        <right/>
        <top style="thin">
          <color theme="9" tint="0.39997558519241921"/>
        </top>
        <bottom/>
      </border>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0"/>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theme="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C0000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theme="4" tint="-0.499984740745262"/>
      </font>
    </dxf>
    <dxf>
      <font>
        <b/>
        <i val="0"/>
        <color rgb="FFC00000"/>
      </font>
    </dxf>
    <dxf>
      <font>
        <b/>
        <i val="0"/>
        <color rgb="FFC00000"/>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C0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Loan Amortization Schedule" pivot="0" count="7" xr9:uid="{00000000-0011-0000-FFFF-FFFF00000000}">
      <tableStyleElement type="wholeTable" dxfId="386"/>
      <tableStyleElement type="headerRow" dxfId="385"/>
      <tableStyleElement type="totalRow" dxfId="384"/>
      <tableStyleElement type="firstColumn" dxfId="383"/>
      <tableStyleElement type="lastColumn" dxfId="382"/>
      <tableStyleElement type="firstRowStripe" dxfId="381"/>
      <tableStyleElement type="firstColumnStripe"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2DE82"/>
      <color rgb="FFE6E6E6"/>
      <color rgb="FFFFE7EA"/>
      <color rgb="FFCDE6CC"/>
      <color rgb="FFCCECFF"/>
      <color rgb="FFF9FFE1"/>
      <color rgb="FFE5F5FF"/>
      <color rgb="FFFAFFE5"/>
      <color rgb="FFE6F2E6"/>
      <color rgb="FFEF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INCOME   |   EXPENSES    |   CASHFLOW</a:t>
            </a:r>
          </a:p>
        </c:rich>
      </c:tx>
      <c:layout>
        <c:manualLayout>
          <c:xMode val="edge"/>
          <c:yMode val="edge"/>
          <c:x val="0.34002713941254609"/>
          <c:y val="3.78264537265861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'BTL-Master-STD'!$C$46</c:f>
              <c:strCache>
                <c:ptCount val="1"/>
                <c:pt idx="0">
                  <c:v>Monthly
Income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'BTL-Master-STD'!$C$48:$C$67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0762-4656-95E0-3867180F8DC5}"/>
            </c:ext>
          </c:extLst>
        </c:ser>
        <c:ser>
          <c:idx val="1"/>
          <c:order val="1"/>
          <c:tx>
            <c:strRef>
              <c:f>'BTL-Master-STD'!$W$46</c:f>
              <c:strCache>
                <c:ptCount val="1"/>
                <c:pt idx="0">
                  <c:v>Total Monthly Expenses excl. bond</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'BTL-Master-STD'!$W$48:$W$67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0762-4656-95E0-3867180F8DC5}"/>
            </c:ext>
          </c:extLst>
        </c:ser>
        <c:ser>
          <c:idx val="2"/>
          <c:order val="2"/>
          <c:tx>
            <c:strRef>
              <c:f>'BTL-Master-STD'!$X$46</c:f>
              <c:strCache>
                <c:ptCount val="1"/>
                <c:pt idx="0">
                  <c:v>Monthly
Cashflow</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'BTL-Master-STD'!$X$48:$X$67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0762-4656-95E0-3867180F8DC5}"/>
            </c:ext>
          </c:extLst>
        </c:ser>
        <c:dLbls>
          <c:showLegendKey val="0"/>
          <c:showVal val="1"/>
          <c:showCatName val="0"/>
          <c:showSerName val="0"/>
          <c:showPercent val="0"/>
          <c:showBubbleSize val="0"/>
        </c:dLbls>
        <c:gapWidth val="150"/>
        <c:shape val="box"/>
        <c:axId val="186887552"/>
        <c:axId val="186901632"/>
        <c:axId val="0"/>
      </c:bar3DChart>
      <c:catAx>
        <c:axId val="186887552"/>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6901632"/>
        <c:crosses val="autoZero"/>
        <c:auto val="1"/>
        <c:lblAlgn val="ctr"/>
        <c:lblOffset val="100"/>
        <c:noMultiLvlLbl val="0"/>
      </c:catAx>
      <c:valAx>
        <c:axId val="18690163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6887552"/>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0747459882528011"/>
          <c:y val="7.5818622057334306E-2"/>
          <c:w val="0.35801555194336165"/>
          <c:h val="9.13147755522876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VALUE</a:t>
            </a:r>
            <a:r>
              <a:rPr lang="en-ZA" baseline="0"/>
              <a:t> vs DEBT</a:t>
            </a:r>
            <a:endParaRPr lang="en-ZA"/>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6.198768779499908E-2"/>
          <c:y val="0.14067857143462517"/>
          <c:w val="0.93801231220500092"/>
          <c:h val="0.82276841537333156"/>
        </c:manualLayout>
      </c:layout>
      <c:barChart>
        <c:barDir val="col"/>
        <c:grouping val="clustered"/>
        <c:varyColors val="0"/>
        <c:ser>
          <c:idx val="0"/>
          <c:order val="0"/>
          <c:tx>
            <c:strRef>
              <c:f>Multilet!$AA$46</c:f>
              <c:strCache>
                <c:ptCount val="1"/>
                <c:pt idx="0">
                  <c:v>After Repair Value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Multilet!$AA$48:$AA$67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F2F5-4681-960A-501A59DD5F48}"/>
            </c:ext>
          </c:extLst>
        </c:ser>
        <c:dLbls>
          <c:showLegendKey val="0"/>
          <c:showVal val="0"/>
          <c:showCatName val="0"/>
          <c:showSerName val="0"/>
          <c:showPercent val="0"/>
          <c:showBubbleSize val="0"/>
        </c:dLbls>
        <c:gapWidth val="269"/>
        <c:axId val="190192640"/>
        <c:axId val="190194432"/>
      </c:barChart>
      <c:lineChart>
        <c:grouping val="standard"/>
        <c:varyColors val="0"/>
        <c:ser>
          <c:idx val="1"/>
          <c:order val="1"/>
          <c:tx>
            <c:strRef>
              <c:f>Multilet!$AB$46</c:f>
              <c:strCache>
                <c:ptCount val="1"/>
                <c:pt idx="0">
                  <c:v>Outstanding Debt</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val>
            <c:numRef>
              <c:f>Multilet!$AB$48:$AB$67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F2F5-4681-960A-501A59DD5F48}"/>
            </c:ext>
          </c:extLst>
        </c:ser>
        <c:dLbls>
          <c:showLegendKey val="0"/>
          <c:showVal val="0"/>
          <c:showCatName val="0"/>
          <c:showSerName val="0"/>
          <c:showPercent val="0"/>
          <c:showBubbleSize val="0"/>
        </c:dLbls>
        <c:marker val="1"/>
        <c:smooth val="0"/>
        <c:axId val="190192640"/>
        <c:axId val="190194432"/>
      </c:lineChart>
      <c:catAx>
        <c:axId val="190192640"/>
        <c:scaling>
          <c:orientation val="minMax"/>
        </c:scaling>
        <c:delete val="0"/>
        <c:axPos val="b"/>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90194432"/>
        <c:crosses val="autoZero"/>
        <c:auto val="1"/>
        <c:lblAlgn val="ctr"/>
        <c:lblOffset val="100"/>
        <c:noMultiLvlLbl val="0"/>
      </c:catAx>
      <c:valAx>
        <c:axId val="19019443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90192640"/>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9548024512851232"/>
          <c:y val="7.4453655322578749E-2"/>
          <c:w val="0.20155700837517262"/>
          <c:h val="3.4494784971057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VALUE</a:t>
            </a:r>
            <a:r>
              <a:rPr lang="en-ZA" baseline="0"/>
              <a:t> vs DEBT</a:t>
            </a:r>
            <a:endParaRPr lang="en-ZA"/>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6.198768779499908E-2"/>
          <c:y val="0.14067857143462517"/>
          <c:w val="0.93801231220500092"/>
          <c:h val="0.82276841537333156"/>
        </c:manualLayout>
      </c:layout>
      <c:barChart>
        <c:barDir val="col"/>
        <c:grouping val="clustered"/>
        <c:varyColors val="0"/>
        <c:ser>
          <c:idx val="0"/>
          <c:order val="0"/>
          <c:tx>
            <c:strRef>
              <c:f>'BTL-Master-STD'!$AA$46</c:f>
              <c:strCache>
                <c:ptCount val="1"/>
                <c:pt idx="0">
                  <c:v>After Repair Value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'BTL-Master-STD'!$AA$48:$AA$67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574A-4B63-BE39-09BA45AD0E96}"/>
            </c:ext>
          </c:extLst>
        </c:ser>
        <c:dLbls>
          <c:showLegendKey val="0"/>
          <c:showVal val="0"/>
          <c:showCatName val="0"/>
          <c:showSerName val="0"/>
          <c:showPercent val="0"/>
          <c:showBubbleSize val="0"/>
        </c:dLbls>
        <c:gapWidth val="269"/>
        <c:axId val="186938496"/>
        <c:axId val="186940032"/>
      </c:barChart>
      <c:lineChart>
        <c:grouping val="standard"/>
        <c:varyColors val="0"/>
        <c:ser>
          <c:idx val="1"/>
          <c:order val="1"/>
          <c:tx>
            <c:strRef>
              <c:f>'BTL-Master-STD'!$AB$46</c:f>
              <c:strCache>
                <c:ptCount val="1"/>
                <c:pt idx="0">
                  <c:v>Outstanding Debt</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val>
            <c:numRef>
              <c:f>'BTL-Master-STD'!$AB$48:$AB$67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574A-4B63-BE39-09BA45AD0E96}"/>
            </c:ext>
          </c:extLst>
        </c:ser>
        <c:dLbls>
          <c:showLegendKey val="0"/>
          <c:showVal val="0"/>
          <c:showCatName val="0"/>
          <c:showSerName val="0"/>
          <c:showPercent val="0"/>
          <c:showBubbleSize val="0"/>
        </c:dLbls>
        <c:marker val="1"/>
        <c:smooth val="0"/>
        <c:axId val="186938496"/>
        <c:axId val="186940032"/>
      </c:lineChart>
      <c:catAx>
        <c:axId val="186938496"/>
        <c:scaling>
          <c:orientation val="minMax"/>
        </c:scaling>
        <c:delete val="0"/>
        <c:axPos val="b"/>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6940032"/>
        <c:crosses val="autoZero"/>
        <c:auto val="1"/>
        <c:lblAlgn val="ctr"/>
        <c:lblOffset val="100"/>
        <c:noMultiLvlLbl val="0"/>
      </c:catAx>
      <c:valAx>
        <c:axId val="18694003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6938496"/>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9548024512851232"/>
          <c:y val="7.4453655322578749E-2"/>
          <c:w val="0.20155700837517262"/>
          <c:h val="3.4494784971057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INCOME   |   EXPENSES    |   CASHFLOW</a:t>
            </a:r>
          </a:p>
        </c:rich>
      </c:tx>
      <c:layout>
        <c:manualLayout>
          <c:xMode val="edge"/>
          <c:yMode val="edge"/>
          <c:x val="0.34002713941254609"/>
          <c:y val="3.78264537265861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'BTL-Master-STD'!$C$46</c:f>
              <c:strCache>
                <c:ptCount val="1"/>
                <c:pt idx="0">
                  <c:v>Monthly
Income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'BTL-Master-STD'!$C$48:$C$67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3DDF-4980-BFA3-6CED27177F74}"/>
            </c:ext>
          </c:extLst>
        </c:ser>
        <c:ser>
          <c:idx val="1"/>
          <c:order val="1"/>
          <c:tx>
            <c:strRef>
              <c:f>'BTL-Master-STD'!$W$46</c:f>
              <c:strCache>
                <c:ptCount val="1"/>
                <c:pt idx="0">
                  <c:v>Total Monthly Expenses excl. bond</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'BTL-Master-STD'!$W$48:$W$67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3DDF-4980-BFA3-6CED27177F74}"/>
            </c:ext>
          </c:extLst>
        </c:ser>
        <c:ser>
          <c:idx val="2"/>
          <c:order val="2"/>
          <c:tx>
            <c:strRef>
              <c:f>'BTL-Master-STD'!$X$46</c:f>
              <c:strCache>
                <c:ptCount val="1"/>
                <c:pt idx="0">
                  <c:v>Monthly
Cashflow</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'BTL-Master-STD'!$X$48:$X$67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3DDF-4980-BFA3-6CED27177F74}"/>
            </c:ext>
          </c:extLst>
        </c:ser>
        <c:dLbls>
          <c:showLegendKey val="0"/>
          <c:showVal val="1"/>
          <c:showCatName val="0"/>
          <c:showSerName val="0"/>
          <c:showPercent val="0"/>
          <c:showBubbleSize val="0"/>
        </c:dLbls>
        <c:gapWidth val="150"/>
        <c:shape val="box"/>
        <c:axId val="188222848"/>
        <c:axId val="188236928"/>
        <c:axId val="0"/>
      </c:bar3DChart>
      <c:catAx>
        <c:axId val="18822284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8236928"/>
        <c:crosses val="autoZero"/>
        <c:auto val="1"/>
        <c:lblAlgn val="ctr"/>
        <c:lblOffset val="100"/>
        <c:noMultiLvlLbl val="0"/>
      </c:catAx>
      <c:valAx>
        <c:axId val="188236928"/>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8222848"/>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0747459882528011"/>
          <c:y val="7.5818622057334306E-2"/>
          <c:w val="0.35801555194336165"/>
          <c:h val="9.13147755522876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VALUE</a:t>
            </a:r>
            <a:r>
              <a:rPr lang="en-ZA" baseline="0"/>
              <a:t> vs DEBT</a:t>
            </a:r>
            <a:endParaRPr lang="en-ZA"/>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6.198768779499908E-2"/>
          <c:y val="0.14067857143462517"/>
          <c:w val="0.93801231220500092"/>
          <c:h val="0.82276841537333156"/>
        </c:manualLayout>
      </c:layout>
      <c:barChart>
        <c:barDir val="col"/>
        <c:grouping val="clustered"/>
        <c:varyColors val="0"/>
        <c:ser>
          <c:idx val="0"/>
          <c:order val="0"/>
          <c:tx>
            <c:strRef>
              <c:f>'BTL-Master-STD'!$AA$46</c:f>
              <c:strCache>
                <c:ptCount val="1"/>
                <c:pt idx="0">
                  <c:v>After Repair Value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'BTL-Master-STD'!$AA$48:$AA$67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543D-4952-84CD-5E01B10A89D4}"/>
            </c:ext>
          </c:extLst>
        </c:ser>
        <c:dLbls>
          <c:showLegendKey val="0"/>
          <c:showVal val="0"/>
          <c:showCatName val="0"/>
          <c:showSerName val="0"/>
          <c:showPercent val="0"/>
          <c:showBubbleSize val="0"/>
        </c:dLbls>
        <c:gapWidth val="269"/>
        <c:axId val="187835520"/>
        <c:axId val="187837056"/>
      </c:barChart>
      <c:lineChart>
        <c:grouping val="standard"/>
        <c:varyColors val="0"/>
        <c:ser>
          <c:idx val="1"/>
          <c:order val="1"/>
          <c:tx>
            <c:strRef>
              <c:f>'BTL-Master-STD'!$AB$46</c:f>
              <c:strCache>
                <c:ptCount val="1"/>
                <c:pt idx="0">
                  <c:v>Outstanding Debt</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val>
            <c:numRef>
              <c:f>'BTL-Master-STD'!$AB$48:$AB$67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543D-4952-84CD-5E01B10A89D4}"/>
            </c:ext>
          </c:extLst>
        </c:ser>
        <c:dLbls>
          <c:showLegendKey val="0"/>
          <c:showVal val="0"/>
          <c:showCatName val="0"/>
          <c:showSerName val="0"/>
          <c:showPercent val="0"/>
          <c:showBubbleSize val="0"/>
        </c:dLbls>
        <c:marker val="1"/>
        <c:smooth val="0"/>
        <c:axId val="187835520"/>
        <c:axId val="187837056"/>
      </c:lineChart>
      <c:catAx>
        <c:axId val="187835520"/>
        <c:scaling>
          <c:orientation val="minMax"/>
        </c:scaling>
        <c:delete val="0"/>
        <c:axPos val="b"/>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7837056"/>
        <c:crosses val="autoZero"/>
        <c:auto val="1"/>
        <c:lblAlgn val="ctr"/>
        <c:lblOffset val="100"/>
        <c:noMultiLvlLbl val="0"/>
      </c:catAx>
      <c:valAx>
        <c:axId val="18783705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7835520"/>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9548024512851232"/>
          <c:y val="7.4453655322578749E-2"/>
          <c:w val="0.20155700837517262"/>
          <c:h val="3.4494784971057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INCOME   |   EXPENSES    |   CASHFLOW</a:t>
            </a:r>
          </a:p>
        </c:rich>
      </c:tx>
      <c:layout>
        <c:manualLayout>
          <c:xMode val="edge"/>
          <c:yMode val="edge"/>
          <c:x val="0.34002713941254609"/>
          <c:y val="3.78264537265861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'Student accommodation'!$C$46</c:f>
              <c:strCache>
                <c:ptCount val="1"/>
                <c:pt idx="0">
                  <c:v>Monthly
Income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'Student accommodation'!$C$48:$C$67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A0A6-4E1A-92B5-D28555193E58}"/>
            </c:ext>
          </c:extLst>
        </c:ser>
        <c:ser>
          <c:idx val="1"/>
          <c:order val="1"/>
          <c:tx>
            <c:strRef>
              <c:f>'Student accommodation'!$W$46</c:f>
              <c:strCache>
                <c:ptCount val="1"/>
                <c:pt idx="0">
                  <c:v>Monthly Expenses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'Student accommodation'!$W$48:$W$67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A0A6-4E1A-92B5-D28555193E58}"/>
            </c:ext>
          </c:extLst>
        </c:ser>
        <c:ser>
          <c:idx val="2"/>
          <c:order val="2"/>
          <c:tx>
            <c:strRef>
              <c:f>'Student accommodation'!$X$46</c:f>
              <c:strCache>
                <c:ptCount val="1"/>
                <c:pt idx="0">
                  <c:v>Monthly
Cashflow</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'Student accommodation'!$X$48:$X$67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A0A6-4E1A-92B5-D28555193E58}"/>
            </c:ext>
          </c:extLst>
        </c:ser>
        <c:dLbls>
          <c:showLegendKey val="0"/>
          <c:showVal val="1"/>
          <c:showCatName val="0"/>
          <c:showSerName val="0"/>
          <c:showPercent val="0"/>
          <c:showBubbleSize val="0"/>
        </c:dLbls>
        <c:gapWidth val="150"/>
        <c:shape val="box"/>
        <c:axId val="189095296"/>
        <c:axId val="189113472"/>
        <c:axId val="0"/>
      </c:bar3DChart>
      <c:catAx>
        <c:axId val="189095296"/>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9113472"/>
        <c:crosses val="autoZero"/>
        <c:auto val="1"/>
        <c:lblAlgn val="ctr"/>
        <c:lblOffset val="100"/>
        <c:noMultiLvlLbl val="0"/>
      </c:catAx>
      <c:valAx>
        <c:axId val="18911347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9095296"/>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0747459882528011"/>
          <c:y val="7.5818622057334306E-2"/>
          <c:w val="0.35801555194336165"/>
          <c:h val="9.13147755522876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VALUE</a:t>
            </a:r>
            <a:r>
              <a:rPr lang="en-ZA" baseline="0"/>
              <a:t> vs DEBT</a:t>
            </a:r>
            <a:endParaRPr lang="en-ZA"/>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6.198768779499908E-2"/>
          <c:y val="0.14067857143462517"/>
          <c:w val="0.93801231220500092"/>
          <c:h val="0.82276841537333156"/>
        </c:manualLayout>
      </c:layout>
      <c:barChart>
        <c:barDir val="col"/>
        <c:grouping val="clustered"/>
        <c:varyColors val="0"/>
        <c:ser>
          <c:idx val="0"/>
          <c:order val="0"/>
          <c:tx>
            <c:strRef>
              <c:f>'Student accommodation'!$AA$46</c:f>
              <c:strCache>
                <c:ptCount val="1"/>
                <c:pt idx="0">
                  <c:v>After Repair Value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'Student accommodation'!$AA$48:$AA$67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BB45-42F8-9EDC-0029D1312DBD}"/>
            </c:ext>
          </c:extLst>
        </c:ser>
        <c:dLbls>
          <c:showLegendKey val="0"/>
          <c:showVal val="0"/>
          <c:showCatName val="0"/>
          <c:showSerName val="0"/>
          <c:showPercent val="0"/>
          <c:showBubbleSize val="0"/>
        </c:dLbls>
        <c:gapWidth val="269"/>
        <c:axId val="189486208"/>
        <c:axId val="189487744"/>
      </c:barChart>
      <c:lineChart>
        <c:grouping val="standard"/>
        <c:varyColors val="0"/>
        <c:ser>
          <c:idx val="1"/>
          <c:order val="1"/>
          <c:tx>
            <c:strRef>
              <c:f>'Student accommodation'!$AC$46</c:f>
              <c:strCache>
                <c:ptCount val="1"/>
                <c:pt idx="0">
                  <c:v>Outstanding Debt</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val>
            <c:numRef>
              <c:f>'Student accommodation'!$AC$48:$AC$67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BB45-42F8-9EDC-0029D1312DBD}"/>
            </c:ext>
          </c:extLst>
        </c:ser>
        <c:dLbls>
          <c:showLegendKey val="0"/>
          <c:showVal val="0"/>
          <c:showCatName val="0"/>
          <c:showSerName val="0"/>
          <c:showPercent val="0"/>
          <c:showBubbleSize val="0"/>
        </c:dLbls>
        <c:marker val="1"/>
        <c:smooth val="0"/>
        <c:axId val="189486208"/>
        <c:axId val="189487744"/>
      </c:lineChart>
      <c:catAx>
        <c:axId val="189486208"/>
        <c:scaling>
          <c:orientation val="minMax"/>
        </c:scaling>
        <c:delete val="0"/>
        <c:axPos val="b"/>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9487744"/>
        <c:crosses val="autoZero"/>
        <c:auto val="1"/>
        <c:lblAlgn val="ctr"/>
        <c:lblOffset val="100"/>
        <c:noMultiLvlLbl val="0"/>
      </c:catAx>
      <c:valAx>
        <c:axId val="18948774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9486208"/>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9548024512851232"/>
          <c:y val="7.4453655322578749E-2"/>
          <c:w val="0.20155700837517262"/>
          <c:h val="3.4494784971057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INCOME   |   EXPENSES    |   CASHFLOW</a:t>
            </a:r>
          </a:p>
        </c:rich>
      </c:tx>
      <c:layout>
        <c:manualLayout>
          <c:xMode val="edge"/>
          <c:yMode val="edge"/>
          <c:x val="0.34002713941254609"/>
          <c:y val="3.78264537265861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'Airbnb calc'!$C$46</c:f>
              <c:strCache>
                <c:ptCount val="1"/>
                <c:pt idx="0">
                  <c:v>Monthly
Income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'Airbnb calc'!$C$48:$C$67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3B1D-4A09-A070-5BB6AAE136BE}"/>
            </c:ext>
          </c:extLst>
        </c:ser>
        <c:ser>
          <c:idx val="1"/>
          <c:order val="1"/>
          <c:tx>
            <c:strRef>
              <c:f>'Airbnb calc'!$AA$46</c:f>
              <c:strCache>
                <c:ptCount val="1"/>
                <c:pt idx="0">
                  <c:v>Monthly Expenses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'Airbnb calc'!$AA$48:$AA$67</c:f>
              <c:numCache>
                <c:formatCode>#,##0</c:formatCode>
                <c:ptCount val="20"/>
                <c:pt idx="0">
                  <c:v>920</c:v>
                </c:pt>
                <c:pt idx="1">
                  <c:v>975.2</c:v>
                </c:pt>
                <c:pt idx="2">
                  <c:v>1033.712</c:v>
                </c:pt>
                <c:pt idx="3">
                  <c:v>1095.7347199999999</c:v>
                </c:pt>
                <c:pt idx="4">
                  <c:v>1161.4788032000001</c:v>
                </c:pt>
                <c:pt idx="5">
                  <c:v>1231.167531392</c:v>
                </c:pt>
                <c:pt idx="6">
                  <c:v>1305.0375832755201</c:v>
                </c:pt>
                <c:pt idx="7">
                  <c:v>1383.3398382720513</c:v>
                </c:pt>
                <c:pt idx="8">
                  <c:v>1466.3402285683744</c:v>
                </c:pt>
                <c:pt idx="9">
                  <c:v>1554.3206422824769</c:v>
                </c:pt>
                <c:pt idx="10">
                  <c:v>1647.5798808194254</c:v>
                </c:pt>
                <c:pt idx="11">
                  <c:v>1746.4346736685911</c:v>
                </c:pt>
                <c:pt idx="12">
                  <c:v>1851.2207540887066</c:v>
                </c:pt>
                <c:pt idx="13">
                  <c:v>1962.2939993340292</c:v>
                </c:pt>
                <c:pt idx="14">
                  <c:v>2080.0316392940708</c:v>
                </c:pt>
                <c:pt idx="15">
                  <c:v>2204.8335376517148</c:v>
                </c:pt>
                <c:pt idx="16">
                  <c:v>2337.1235499108179</c:v>
                </c:pt>
                <c:pt idx="17">
                  <c:v>2477.350962905467</c:v>
                </c:pt>
                <c:pt idx="18">
                  <c:v>2625.9920206797951</c:v>
                </c:pt>
                <c:pt idx="19">
                  <c:v>2783.5515419205822</c:v>
                </c:pt>
              </c:numCache>
            </c:numRef>
          </c:val>
          <c:extLst>
            <c:ext xmlns:c16="http://schemas.microsoft.com/office/drawing/2014/chart" uri="{C3380CC4-5D6E-409C-BE32-E72D297353CC}">
              <c16:uniqueId val="{00000001-3B1D-4A09-A070-5BB6AAE136BE}"/>
            </c:ext>
          </c:extLst>
        </c:ser>
        <c:ser>
          <c:idx val="2"/>
          <c:order val="2"/>
          <c:tx>
            <c:strRef>
              <c:f>'Airbnb calc'!$AB$46</c:f>
              <c:strCache>
                <c:ptCount val="1"/>
                <c:pt idx="0">
                  <c:v>Monthly
Cashflow</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'Airbnb calc'!$AB$48:$AB$67</c:f>
              <c:numCache>
                <c:formatCode>#,##0</c:formatCode>
                <c:ptCount val="20"/>
                <c:pt idx="0">
                  <c:v>-920</c:v>
                </c:pt>
                <c:pt idx="1">
                  <c:v>-975.2</c:v>
                </c:pt>
                <c:pt idx="2">
                  <c:v>-1033.712</c:v>
                </c:pt>
                <c:pt idx="3">
                  <c:v>-1095.7347199999999</c:v>
                </c:pt>
                <c:pt idx="4">
                  <c:v>-1161.4788032000001</c:v>
                </c:pt>
                <c:pt idx="5">
                  <c:v>-1231.167531392</c:v>
                </c:pt>
                <c:pt idx="6">
                  <c:v>-1305.0375832755201</c:v>
                </c:pt>
                <c:pt idx="7">
                  <c:v>-1383.3398382720513</c:v>
                </c:pt>
                <c:pt idx="8">
                  <c:v>-1466.3402285683744</c:v>
                </c:pt>
                <c:pt idx="9">
                  <c:v>-1554.3206422824769</c:v>
                </c:pt>
                <c:pt idx="10">
                  <c:v>-1647.5798808194254</c:v>
                </c:pt>
                <c:pt idx="11">
                  <c:v>-1746.4346736685911</c:v>
                </c:pt>
                <c:pt idx="12">
                  <c:v>-1851.2207540887066</c:v>
                </c:pt>
                <c:pt idx="13">
                  <c:v>-1962.2939993340292</c:v>
                </c:pt>
                <c:pt idx="14">
                  <c:v>-2080.0316392940708</c:v>
                </c:pt>
                <c:pt idx="15">
                  <c:v>-2204.8335376517148</c:v>
                </c:pt>
                <c:pt idx="16">
                  <c:v>-2337.1235499108179</c:v>
                </c:pt>
                <c:pt idx="17">
                  <c:v>-2477.350962905467</c:v>
                </c:pt>
                <c:pt idx="18">
                  <c:v>-2625.9920206797951</c:v>
                </c:pt>
                <c:pt idx="19">
                  <c:v>-2783.5515419205822</c:v>
                </c:pt>
              </c:numCache>
            </c:numRef>
          </c:val>
          <c:extLst>
            <c:ext xmlns:c16="http://schemas.microsoft.com/office/drawing/2014/chart" uri="{C3380CC4-5D6E-409C-BE32-E72D297353CC}">
              <c16:uniqueId val="{00000002-3B1D-4A09-A070-5BB6AAE136BE}"/>
            </c:ext>
          </c:extLst>
        </c:ser>
        <c:dLbls>
          <c:showLegendKey val="0"/>
          <c:showVal val="1"/>
          <c:showCatName val="0"/>
          <c:showSerName val="0"/>
          <c:showPercent val="0"/>
          <c:showBubbleSize val="0"/>
        </c:dLbls>
        <c:gapWidth val="150"/>
        <c:shape val="box"/>
        <c:axId val="188890112"/>
        <c:axId val="188912000"/>
        <c:axId val="0"/>
      </c:bar3DChart>
      <c:catAx>
        <c:axId val="188890112"/>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8912000"/>
        <c:crosses val="autoZero"/>
        <c:auto val="1"/>
        <c:lblAlgn val="ctr"/>
        <c:lblOffset val="100"/>
        <c:noMultiLvlLbl val="0"/>
      </c:catAx>
      <c:valAx>
        <c:axId val="188912000"/>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8890112"/>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0747459882528011"/>
          <c:y val="7.5818622057334306E-2"/>
          <c:w val="0.35801555194336165"/>
          <c:h val="9.13147755522876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VALUE</a:t>
            </a:r>
            <a:r>
              <a:rPr lang="en-ZA" baseline="0"/>
              <a:t> vs DEBT</a:t>
            </a:r>
            <a:endParaRPr lang="en-ZA"/>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6.198768779499908E-2"/>
          <c:y val="0.14067857143462517"/>
          <c:w val="0.93801231220500092"/>
          <c:h val="0.82276841537333156"/>
        </c:manualLayout>
      </c:layout>
      <c:barChart>
        <c:barDir val="col"/>
        <c:grouping val="clustered"/>
        <c:varyColors val="0"/>
        <c:ser>
          <c:idx val="0"/>
          <c:order val="0"/>
          <c:tx>
            <c:strRef>
              <c:f>'Airbnb calc'!$AE$46</c:f>
              <c:strCache>
                <c:ptCount val="1"/>
                <c:pt idx="0">
                  <c:v>After Repair Value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'Airbnb calc'!$AE$48:$AE$67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08CC-4D32-82D1-B9E6379FEB5D}"/>
            </c:ext>
          </c:extLst>
        </c:ser>
        <c:dLbls>
          <c:showLegendKey val="0"/>
          <c:showVal val="0"/>
          <c:showCatName val="0"/>
          <c:showSerName val="0"/>
          <c:showPercent val="0"/>
          <c:showBubbleSize val="0"/>
        </c:dLbls>
        <c:gapWidth val="269"/>
        <c:axId val="188940672"/>
        <c:axId val="188942208"/>
      </c:barChart>
      <c:lineChart>
        <c:grouping val="standard"/>
        <c:varyColors val="0"/>
        <c:ser>
          <c:idx val="1"/>
          <c:order val="1"/>
          <c:tx>
            <c:strRef>
              <c:f>'Airbnb calc'!$AF$46</c:f>
              <c:strCache>
                <c:ptCount val="1"/>
                <c:pt idx="0">
                  <c:v>Outstanding Debt</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val>
            <c:numRef>
              <c:f>'Airbnb calc'!$AF$48:$AF$67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08CC-4D32-82D1-B9E6379FEB5D}"/>
            </c:ext>
          </c:extLst>
        </c:ser>
        <c:dLbls>
          <c:showLegendKey val="0"/>
          <c:showVal val="0"/>
          <c:showCatName val="0"/>
          <c:showSerName val="0"/>
          <c:showPercent val="0"/>
          <c:showBubbleSize val="0"/>
        </c:dLbls>
        <c:marker val="1"/>
        <c:smooth val="0"/>
        <c:axId val="188940672"/>
        <c:axId val="188942208"/>
      </c:lineChart>
      <c:catAx>
        <c:axId val="188940672"/>
        <c:scaling>
          <c:orientation val="minMax"/>
        </c:scaling>
        <c:delete val="0"/>
        <c:axPos val="b"/>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8942208"/>
        <c:crosses val="autoZero"/>
        <c:auto val="1"/>
        <c:lblAlgn val="ctr"/>
        <c:lblOffset val="100"/>
        <c:noMultiLvlLbl val="0"/>
      </c:catAx>
      <c:valAx>
        <c:axId val="188942208"/>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8940672"/>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9548024512851232"/>
          <c:y val="7.4453655322578749E-2"/>
          <c:w val="0.20155700837517262"/>
          <c:h val="3.4494784971057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ZA"/>
              <a:t>INCOME   |   EXPENSES    |   CASHFLOW</a:t>
            </a:r>
          </a:p>
        </c:rich>
      </c:tx>
      <c:layout>
        <c:manualLayout>
          <c:xMode val="edge"/>
          <c:yMode val="edge"/>
          <c:x val="0.34002713941254609"/>
          <c:y val="3.78264537265861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Multilet!$C$46</c:f>
              <c:strCache>
                <c:ptCount val="1"/>
                <c:pt idx="0">
                  <c:v>Monthly
Income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Multilet!$C$48:$C$67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0B20-45FE-B500-52E57EC57B9F}"/>
            </c:ext>
          </c:extLst>
        </c:ser>
        <c:ser>
          <c:idx val="1"/>
          <c:order val="1"/>
          <c:tx>
            <c:strRef>
              <c:f>Multilet!$W$46</c:f>
              <c:strCache>
                <c:ptCount val="1"/>
                <c:pt idx="0">
                  <c:v>Monthly Expenses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Multilet!$W$48:$W$67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0B20-45FE-B500-52E57EC57B9F}"/>
            </c:ext>
          </c:extLst>
        </c:ser>
        <c:ser>
          <c:idx val="2"/>
          <c:order val="2"/>
          <c:tx>
            <c:strRef>
              <c:f>Multilet!$X$46</c:f>
              <c:strCache>
                <c:ptCount val="1"/>
                <c:pt idx="0">
                  <c:v>Monthly
Cashflow</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Multilet!$X$48:$X$67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0B20-45FE-B500-52E57EC57B9F}"/>
            </c:ext>
          </c:extLst>
        </c:ser>
        <c:dLbls>
          <c:showLegendKey val="0"/>
          <c:showVal val="1"/>
          <c:showCatName val="0"/>
          <c:showSerName val="0"/>
          <c:showPercent val="0"/>
          <c:showBubbleSize val="0"/>
        </c:dLbls>
        <c:gapWidth val="150"/>
        <c:shape val="box"/>
        <c:axId val="189732352"/>
        <c:axId val="189733888"/>
        <c:axId val="0"/>
      </c:bar3DChart>
      <c:catAx>
        <c:axId val="189732352"/>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9733888"/>
        <c:crosses val="autoZero"/>
        <c:auto val="1"/>
        <c:lblAlgn val="ctr"/>
        <c:lblOffset val="100"/>
        <c:noMultiLvlLbl val="0"/>
      </c:catAx>
      <c:valAx>
        <c:axId val="189733888"/>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89732352"/>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legend>
      <c:legendPos val="b"/>
      <c:layout>
        <c:manualLayout>
          <c:xMode val="edge"/>
          <c:yMode val="edge"/>
          <c:x val="0.30747459882528011"/>
          <c:y val="7.5818622057334306E-2"/>
          <c:w val="0.35801555194336165"/>
          <c:h val="9.13147755522876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431801</xdr:colOff>
      <xdr:row>12</xdr:row>
      <xdr:rowOff>26458</xdr:rowOff>
    </xdr:from>
    <xdr:to>
      <xdr:col>1</xdr:col>
      <xdr:colOff>5808134</xdr:colOff>
      <xdr:row>24</xdr:row>
      <xdr:rowOff>184150</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431801" y="3762375"/>
          <a:ext cx="5810250" cy="3078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ZA" sz="1100">
            <a:solidFill>
              <a:sysClr val="windowText" lastClr="000000"/>
            </a:solidFill>
            <a:latin typeface="Arial" panose="020B0604020202020204" pitchFamily="34" charset="0"/>
            <a:cs typeface="Arial" panose="020B0604020202020204" pitchFamily="34" charset="0"/>
          </a:endParaRPr>
        </a:p>
      </xdr:txBody>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0</xdr:col>
      <xdr:colOff>44826</xdr:colOff>
      <xdr:row>68</xdr:row>
      <xdr:rowOff>41334</xdr:rowOff>
    </xdr:from>
    <xdr:to>
      <xdr:col>18</xdr:col>
      <xdr:colOff>145678</xdr:colOff>
      <xdr:row>111</xdr:row>
      <xdr:rowOff>78441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949</xdr:colOff>
      <xdr:row>112</xdr:row>
      <xdr:rowOff>86793</xdr:rowOff>
    </xdr:from>
    <xdr:to>
      <xdr:col>18</xdr:col>
      <xdr:colOff>156883</xdr:colOff>
      <xdr:row>151</xdr:row>
      <xdr:rowOff>56031</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56030</xdr:colOff>
      <xdr:row>0</xdr:row>
      <xdr:rowOff>63500</xdr:rowOff>
    </xdr:from>
    <xdr:ext cx="1583765" cy="470647"/>
    <xdr:pic>
      <xdr:nvPicPr>
        <xdr:cNvPr id="4" name="image1.png">
          <a:extLst>
            <a:ext uri="{FF2B5EF4-FFF2-40B4-BE49-F238E27FC236}">
              <a16:creationId xmlns:a16="http://schemas.microsoft.com/office/drawing/2014/main" id="{00000000-0008-0000-0D00-000004000000}"/>
            </a:ext>
          </a:extLst>
        </xdr:cNvPr>
        <xdr:cNvPicPr preferRelativeResize="0"/>
      </xdr:nvPicPr>
      <xdr:blipFill>
        <a:blip xmlns:r="http://schemas.openxmlformats.org/officeDocument/2006/relationships" r:embed="rId3" cstate="print"/>
        <a:stretch>
          <a:fillRect/>
        </a:stretch>
      </xdr:blipFill>
      <xdr:spPr>
        <a:xfrm>
          <a:off x="132230" y="63500"/>
          <a:ext cx="1583765" cy="470647"/>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twoCellAnchor>
    <xdr:from>
      <xdr:col>0</xdr:col>
      <xdr:colOff>44826</xdr:colOff>
      <xdr:row>68</xdr:row>
      <xdr:rowOff>41334</xdr:rowOff>
    </xdr:from>
    <xdr:to>
      <xdr:col>18</xdr:col>
      <xdr:colOff>145678</xdr:colOff>
      <xdr:row>111</xdr:row>
      <xdr:rowOff>78441</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949</xdr:colOff>
      <xdr:row>112</xdr:row>
      <xdr:rowOff>86793</xdr:rowOff>
    </xdr:from>
    <xdr:to>
      <xdr:col>18</xdr:col>
      <xdr:colOff>156883</xdr:colOff>
      <xdr:row>151</xdr:row>
      <xdr:rowOff>56031</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48557</xdr:colOff>
      <xdr:row>0</xdr:row>
      <xdr:rowOff>52294</xdr:rowOff>
    </xdr:from>
    <xdr:ext cx="1583765" cy="470647"/>
    <xdr:pic>
      <xdr:nvPicPr>
        <xdr:cNvPr id="4" name="image1.png">
          <a:extLst>
            <a:ext uri="{FF2B5EF4-FFF2-40B4-BE49-F238E27FC236}">
              <a16:creationId xmlns:a16="http://schemas.microsoft.com/office/drawing/2014/main" id="{00000000-0008-0000-0E00-000004000000}"/>
            </a:ext>
          </a:extLst>
        </xdr:cNvPr>
        <xdr:cNvPicPr preferRelativeResize="0"/>
      </xdr:nvPicPr>
      <xdr:blipFill>
        <a:blip xmlns:r="http://schemas.openxmlformats.org/officeDocument/2006/relationships" r:embed="rId3" cstate="print"/>
        <a:stretch>
          <a:fillRect/>
        </a:stretch>
      </xdr:blipFill>
      <xdr:spPr>
        <a:xfrm>
          <a:off x="124757" y="52294"/>
          <a:ext cx="1583765" cy="470647"/>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67235</xdr:colOff>
      <xdr:row>0</xdr:row>
      <xdr:rowOff>130736</xdr:rowOff>
    </xdr:from>
    <xdr:ext cx="1236383" cy="444499"/>
    <xdr:pic>
      <xdr:nvPicPr>
        <xdr:cNvPr id="2" name="image1.pn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xfrm>
          <a:off x="141941" y="130736"/>
          <a:ext cx="1236383" cy="444499"/>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3</xdr:col>
      <xdr:colOff>717550</xdr:colOff>
      <xdr:row>0</xdr:row>
      <xdr:rowOff>53975</xdr:rowOff>
    </xdr:from>
    <xdr:ext cx="1583765" cy="470647"/>
    <xdr:pic>
      <xdr:nvPicPr>
        <xdr:cNvPr id="2" name="image1.png">
          <a:extLst>
            <a:ext uri="{FF2B5EF4-FFF2-40B4-BE49-F238E27FC236}">
              <a16:creationId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xfrm>
          <a:off x="3956050" y="53975"/>
          <a:ext cx="1583765" cy="470647"/>
        </a:xfrm>
        <a:prstGeom prst="rect">
          <a:avLst/>
        </a:prstGeom>
        <a:noFill/>
      </xdr:spPr>
    </xdr:pic>
    <xdr:clientData fLocksWithSheet="0"/>
  </xdr:oneCellAnchor>
  <xdr:oneCellAnchor>
    <xdr:from>
      <xdr:col>3</xdr:col>
      <xdr:colOff>717550</xdr:colOff>
      <xdr:row>0</xdr:row>
      <xdr:rowOff>53975</xdr:rowOff>
    </xdr:from>
    <xdr:ext cx="1583765" cy="470647"/>
    <xdr:pic>
      <xdr:nvPicPr>
        <xdr:cNvPr id="3" name="image1.png">
          <a:extLst>
            <a:ext uri="{FF2B5EF4-FFF2-40B4-BE49-F238E27FC236}">
              <a16:creationId xmlns:a16="http://schemas.microsoft.com/office/drawing/2014/main" id="{00000000-0008-0000-1100-000003000000}"/>
            </a:ext>
          </a:extLst>
        </xdr:cNvPr>
        <xdr:cNvPicPr preferRelativeResize="0"/>
      </xdr:nvPicPr>
      <xdr:blipFill>
        <a:blip xmlns:r="http://schemas.openxmlformats.org/officeDocument/2006/relationships" r:embed="rId1" cstate="print"/>
        <a:stretch>
          <a:fillRect/>
        </a:stretch>
      </xdr:blipFill>
      <xdr:spPr>
        <a:xfrm>
          <a:off x="3860800" y="53975"/>
          <a:ext cx="1583765" cy="470647"/>
        </a:xfrm>
        <a:prstGeom prst="rect">
          <a:avLst/>
        </a:prstGeom>
        <a:noFill/>
      </xdr:spPr>
    </xdr:pic>
    <xdr:clientData fLocksWithSheet="0"/>
  </xdr:oneCellAnchor>
  <xdr:oneCellAnchor>
    <xdr:from>
      <xdr:col>3</xdr:col>
      <xdr:colOff>717550</xdr:colOff>
      <xdr:row>0</xdr:row>
      <xdr:rowOff>53975</xdr:rowOff>
    </xdr:from>
    <xdr:ext cx="1583765" cy="470647"/>
    <xdr:pic>
      <xdr:nvPicPr>
        <xdr:cNvPr id="4" name="image1.png">
          <a:extLst>
            <a:ext uri="{FF2B5EF4-FFF2-40B4-BE49-F238E27FC236}">
              <a16:creationId xmlns:a16="http://schemas.microsoft.com/office/drawing/2014/main" id="{00000000-0008-0000-1100-000004000000}"/>
            </a:ext>
          </a:extLst>
        </xdr:cNvPr>
        <xdr:cNvPicPr preferRelativeResize="0"/>
      </xdr:nvPicPr>
      <xdr:blipFill>
        <a:blip xmlns:r="http://schemas.openxmlformats.org/officeDocument/2006/relationships" r:embed="rId1" cstate="print"/>
        <a:stretch>
          <a:fillRect/>
        </a:stretch>
      </xdr:blipFill>
      <xdr:spPr>
        <a:xfrm>
          <a:off x="3860800" y="53975"/>
          <a:ext cx="1583765" cy="47064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59765</xdr:colOff>
      <xdr:row>0</xdr:row>
      <xdr:rowOff>67236</xdr:rowOff>
    </xdr:from>
    <xdr:ext cx="1583765" cy="470647"/>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34471" y="67236"/>
          <a:ext cx="1583765" cy="470647"/>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44826</xdr:colOff>
      <xdr:row>68</xdr:row>
      <xdr:rowOff>41334</xdr:rowOff>
    </xdr:from>
    <xdr:to>
      <xdr:col>18</xdr:col>
      <xdr:colOff>145678</xdr:colOff>
      <xdr:row>111</xdr:row>
      <xdr:rowOff>78441</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949</xdr:colOff>
      <xdr:row>112</xdr:row>
      <xdr:rowOff>86793</xdr:rowOff>
    </xdr:from>
    <xdr:to>
      <xdr:col>18</xdr:col>
      <xdr:colOff>156883</xdr:colOff>
      <xdr:row>151</xdr:row>
      <xdr:rowOff>56031</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56030</xdr:colOff>
      <xdr:row>0</xdr:row>
      <xdr:rowOff>63500</xdr:rowOff>
    </xdr:from>
    <xdr:ext cx="1583765" cy="470647"/>
    <xdr:pic>
      <xdr:nvPicPr>
        <xdr:cNvPr id="6" name="image1.png">
          <a:extLst>
            <a:ext uri="{FF2B5EF4-FFF2-40B4-BE49-F238E27FC236}">
              <a16:creationId xmlns:a16="http://schemas.microsoft.com/office/drawing/2014/main" id="{00000000-0008-0000-0600-000006000000}"/>
            </a:ext>
          </a:extLst>
        </xdr:cNvPr>
        <xdr:cNvPicPr preferRelativeResize="0"/>
      </xdr:nvPicPr>
      <xdr:blipFill>
        <a:blip xmlns:r="http://schemas.openxmlformats.org/officeDocument/2006/relationships" r:embed="rId3" cstate="print"/>
        <a:stretch>
          <a:fillRect/>
        </a:stretch>
      </xdr:blipFill>
      <xdr:spPr>
        <a:xfrm>
          <a:off x="130736" y="63500"/>
          <a:ext cx="1583765" cy="470647"/>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717550</xdr:colOff>
      <xdr:row>0</xdr:row>
      <xdr:rowOff>53975</xdr:rowOff>
    </xdr:from>
    <xdr:ext cx="1583765" cy="470647"/>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3860800" y="53975"/>
          <a:ext cx="1583765" cy="470647"/>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717550</xdr:colOff>
      <xdr:row>0</xdr:row>
      <xdr:rowOff>53975</xdr:rowOff>
    </xdr:from>
    <xdr:ext cx="1583765" cy="470647"/>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3860800" y="53975"/>
          <a:ext cx="1583765" cy="470647"/>
        </a:xfrm>
        <a:prstGeom prst="rect">
          <a:avLst/>
        </a:prstGeom>
        <a:noFill/>
      </xdr:spPr>
    </xdr:pic>
    <xdr:clientData fLocksWithSheet="0"/>
  </xdr:oneCellAnchor>
  <xdr:oneCellAnchor>
    <xdr:from>
      <xdr:col>3</xdr:col>
      <xdr:colOff>717550</xdr:colOff>
      <xdr:row>0</xdr:row>
      <xdr:rowOff>53975</xdr:rowOff>
    </xdr:from>
    <xdr:ext cx="1583765" cy="470647"/>
    <xdr:pic>
      <xdr:nvPicPr>
        <xdr:cNvPr id="3" name="image1.png">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1" cstate="print"/>
        <a:stretch>
          <a:fillRect/>
        </a:stretch>
      </xdr:blipFill>
      <xdr:spPr>
        <a:xfrm>
          <a:off x="3860800" y="53975"/>
          <a:ext cx="1583765" cy="470647"/>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xdr:from>
      <xdr:col>0</xdr:col>
      <xdr:colOff>44826</xdr:colOff>
      <xdr:row>68</xdr:row>
      <xdr:rowOff>41334</xdr:rowOff>
    </xdr:from>
    <xdr:to>
      <xdr:col>18</xdr:col>
      <xdr:colOff>145678</xdr:colOff>
      <xdr:row>111</xdr:row>
      <xdr:rowOff>78441</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949</xdr:colOff>
      <xdr:row>112</xdr:row>
      <xdr:rowOff>86793</xdr:rowOff>
    </xdr:from>
    <xdr:to>
      <xdr:col>18</xdr:col>
      <xdr:colOff>156883</xdr:colOff>
      <xdr:row>151</xdr:row>
      <xdr:rowOff>56031</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100853</xdr:colOff>
      <xdr:row>0</xdr:row>
      <xdr:rowOff>33617</xdr:rowOff>
    </xdr:from>
    <xdr:ext cx="1583765" cy="470647"/>
    <xdr:pic>
      <xdr:nvPicPr>
        <xdr:cNvPr id="4" name="image1.png">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xfrm>
          <a:off x="175559" y="33617"/>
          <a:ext cx="1583765" cy="470647"/>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3</xdr:col>
      <xdr:colOff>717550</xdr:colOff>
      <xdr:row>0</xdr:row>
      <xdr:rowOff>53975</xdr:rowOff>
    </xdr:from>
    <xdr:ext cx="1583765" cy="470647"/>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3860800" y="53975"/>
          <a:ext cx="1583765" cy="470647"/>
        </a:xfrm>
        <a:prstGeom prst="rect">
          <a:avLst/>
        </a:prstGeom>
        <a:noFill/>
      </xdr:spPr>
    </xdr:pic>
    <xdr:clientData fLocksWithSheet="0"/>
  </xdr:oneCellAnchor>
  <xdr:oneCellAnchor>
    <xdr:from>
      <xdr:col>3</xdr:col>
      <xdr:colOff>717550</xdr:colOff>
      <xdr:row>0</xdr:row>
      <xdr:rowOff>53975</xdr:rowOff>
    </xdr:from>
    <xdr:ext cx="1583765" cy="470647"/>
    <xdr:pic>
      <xdr:nvPicPr>
        <xdr:cNvPr id="3" name="image1.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1" cstate="print"/>
        <a:stretch>
          <a:fillRect/>
        </a:stretch>
      </xdr:blipFill>
      <xdr:spPr>
        <a:xfrm>
          <a:off x="3860800" y="53975"/>
          <a:ext cx="1583765" cy="470647"/>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3</xdr:col>
      <xdr:colOff>717550</xdr:colOff>
      <xdr:row>0</xdr:row>
      <xdr:rowOff>53975</xdr:rowOff>
    </xdr:from>
    <xdr:ext cx="1583765" cy="470647"/>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3860800" y="53975"/>
          <a:ext cx="1583765" cy="470647"/>
        </a:xfrm>
        <a:prstGeom prst="rect">
          <a:avLst/>
        </a:prstGeom>
        <a:noFill/>
      </xdr:spPr>
    </xdr:pic>
    <xdr:clientData fLocksWithSheet="0"/>
  </xdr:oneCellAnchor>
  <xdr:oneCellAnchor>
    <xdr:from>
      <xdr:col>3</xdr:col>
      <xdr:colOff>717550</xdr:colOff>
      <xdr:row>0</xdr:row>
      <xdr:rowOff>53975</xdr:rowOff>
    </xdr:from>
    <xdr:ext cx="1583765" cy="470647"/>
    <xdr:pic>
      <xdr:nvPicPr>
        <xdr:cNvPr id="3" name="image1.png">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1" cstate="print"/>
        <a:stretch>
          <a:fillRect/>
        </a:stretch>
      </xdr:blipFill>
      <xdr:spPr>
        <a:xfrm>
          <a:off x="3860800" y="53975"/>
          <a:ext cx="1583765" cy="470647"/>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twoCellAnchor>
    <xdr:from>
      <xdr:col>0</xdr:col>
      <xdr:colOff>44826</xdr:colOff>
      <xdr:row>68</xdr:row>
      <xdr:rowOff>41334</xdr:rowOff>
    </xdr:from>
    <xdr:to>
      <xdr:col>18</xdr:col>
      <xdr:colOff>145678</xdr:colOff>
      <xdr:row>111</xdr:row>
      <xdr:rowOff>78441</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949</xdr:colOff>
      <xdr:row>112</xdr:row>
      <xdr:rowOff>86793</xdr:rowOff>
    </xdr:from>
    <xdr:to>
      <xdr:col>18</xdr:col>
      <xdr:colOff>156883</xdr:colOff>
      <xdr:row>151</xdr:row>
      <xdr:rowOff>56031</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48557</xdr:colOff>
      <xdr:row>0</xdr:row>
      <xdr:rowOff>52294</xdr:rowOff>
    </xdr:from>
    <xdr:ext cx="1583765" cy="470647"/>
    <xdr:pic>
      <xdr:nvPicPr>
        <xdr:cNvPr id="4" name="image1.png">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3" cstate="print"/>
        <a:stretch>
          <a:fillRect/>
        </a:stretch>
      </xdr:blipFill>
      <xdr:spPr>
        <a:xfrm>
          <a:off x="123263" y="52294"/>
          <a:ext cx="1583765" cy="470647"/>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BTL_Amort" displayName="BTL_Amort" ref="A10:H371" totalsRowShown="0" headerRowDxfId="312" dataDxfId="311" tableBorderDxfId="310">
  <tableColumns count="8">
    <tableColumn id="1" xr3:uid="{00000000-0010-0000-0000-000001000000}" name="Period" dataDxfId="309"/>
    <tableColumn id="2" xr3:uid="{00000000-0010-0000-0000-000002000000}" name="Date" dataDxfId="308">
      <calculatedColumnFormula>EDATE($B$7,A10)</calculatedColumnFormula>
    </tableColumn>
    <tableColumn id="3" xr3:uid="{00000000-0010-0000-0000-000003000000}" name="Scheduled_x000a_Payment" dataDxfId="307">
      <calculatedColumnFormula>IFERROR(IF($H$3&lt;=H10, $H$3, H10+H10*$B$4/$B$6), "")</calculatedColumnFormula>
    </tableColumn>
    <tableColumn id="4" xr3:uid="{00000000-0010-0000-0000-000004000000}" name="Extra _x000a_Payment" dataDxfId="306">
      <calculatedColumnFormula>IFERROR(IF($B$8&lt;H10-F11, $B$8, H10-F11), "")</calculatedColumnFormula>
    </tableColumn>
    <tableColumn id="5" xr3:uid="{00000000-0010-0000-0000-000005000000}" name="Total _x000a_Payment" dataDxfId="305">
      <calculatedColumnFormula>IFERROR(C11+D11, "")</calculatedColumnFormula>
    </tableColumn>
    <tableColumn id="6" xr3:uid="{00000000-0010-0000-0000-000006000000}" name="Principal" dataDxfId="304">
      <calculatedColumnFormula>IFERROR(IF(C11&gt;0, MIN(C11-G11, H10), 0), "")</calculatedColumnFormula>
    </tableColumn>
    <tableColumn id="7" xr3:uid="{00000000-0010-0000-0000-000007000000}" name="Interest" dataDxfId="303">
      <calculatedColumnFormula>IFERROR(IF(C11&gt;0, $B$4/$B$6*H10, 0), "")</calculatedColumnFormula>
    </tableColumn>
    <tableColumn id="8" xr3:uid="{00000000-0010-0000-0000-000008000000}" name="Balance" dataDxfId="302">
      <calculatedColumnFormula>IFERROR(IF(H10 &gt;0, H10-F11-D11, 0), "")</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Angel_Amort" displayName="Angel_Amort" ref="A10:H371" totalsRowShown="0" headerRowDxfId="300" dataDxfId="299" tableBorderDxfId="298">
  <tableColumns count="8">
    <tableColumn id="1" xr3:uid="{00000000-0010-0000-0100-000001000000}" name="Period" dataDxfId="297"/>
    <tableColumn id="2" xr3:uid="{00000000-0010-0000-0100-000002000000}" name="Date" dataDxfId="296">
      <calculatedColumnFormula>EDATE($B$7,A11-1)</calculatedColumnFormula>
    </tableColumn>
    <tableColumn id="3" xr3:uid="{00000000-0010-0000-0100-000003000000}" name="Scheduled_x000a_Payment" dataDxfId="295">
      <calculatedColumnFormula>IFERROR(IF($H$3&lt;=H10, $H$3, H10+H10*$B$4/$B$6), "")</calculatedColumnFormula>
    </tableColumn>
    <tableColumn id="4" xr3:uid="{00000000-0010-0000-0100-000004000000}" name="Extra _x000a_Payment" dataDxfId="294">
      <calculatedColumnFormula>IFERROR(IF($B$8&lt;H10-F11, $B$8, H10-F11), "")</calculatedColumnFormula>
    </tableColumn>
    <tableColumn id="5" xr3:uid="{00000000-0010-0000-0100-000005000000}" name="Total _x000a_Payment" dataDxfId="293">
      <calculatedColumnFormula>IFERROR(C11+D11, "")</calculatedColumnFormula>
    </tableColumn>
    <tableColumn id="6" xr3:uid="{00000000-0010-0000-0100-000006000000}" name="Principal" dataDxfId="292">
      <calculatedColumnFormula>IFERROR(IF(C11&gt;0, MIN(C11-G11, H10), 0), "")</calculatedColumnFormula>
    </tableColumn>
    <tableColumn id="7" xr3:uid="{00000000-0010-0000-0100-000007000000}" name="Interest" dataDxfId="291">
      <calculatedColumnFormula>IFERROR(IF(C11&gt;0, $B$4/$B$6*H10, 0), "")</calculatedColumnFormula>
    </tableColumn>
    <tableColumn id="8" xr3:uid="{00000000-0010-0000-0100-000008000000}" name="Balance" dataDxfId="290">
      <calculatedColumnFormula>IFERROR(IF(H10 &gt;0, H10-F11-D11, 0), "")</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BTL_Amort_ST" displayName="BTL_Amort_ST" ref="A10:H371" totalsRowShown="0" headerRowDxfId="232" dataDxfId="231" tableBorderDxfId="230">
  <tableColumns count="8">
    <tableColumn id="1" xr3:uid="{00000000-0010-0000-0200-000001000000}" name="Period" dataDxfId="229"/>
    <tableColumn id="2" xr3:uid="{00000000-0010-0000-0200-000002000000}" name="Date" dataDxfId="228">
      <calculatedColumnFormula>EDATE($B$7,A10)</calculatedColumnFormula>
    </tableColumn>
    <tableColumn id="3" xr3:uid="{00000000-0010-0000-0200-000003000000}" name="Scheduled_x000a_Payment" dataDxfId="227">
      <calculatedColumnFormula>IFERROR(IF($H$3&lt;=H10, $H$3, H10+H10*$B$4/$B$6), "")</calculatedColumnFormula>
    </tableColumn>
    <tableColumn id="4" xr3:uid="{00000000-0010-0000-0200-000004000000}" name="Extra _x000a_Payment" dataDxfId="226">
      <calculatedColumnFormula>IFERROR(IF($B$8&lt;H10-F11, $B$8, H10-F11), "")</calculatedColumnFormula>
    </tableColumn>
    <tableColumn id="5" xr3:uid="{00000000-0010-0000-0200-000005000000}" name="Total _x000a_Payment" dataDxfId="225">
      <calculatedColumnFormula>IFERROR(C11+D11, "")</calculatedColumnFormula>
    </tableColumn>
    <tableColumn id="6" xr3:uid="{00000000-0010-0000-0200-000006000000}" name="Principal" dataDxfId="224">
      <calculatedColumnFormula>IFERROR(IF(C11&gt;0, MIN(C11-G11, H10), 0), "")</calculatedColumnFormula>
    </tableColumn>
    <tableColumn id="7" xr3:uid="{00000000-0010-0000-0200-000007000000}" name="Interest" dataDxfId="223">
      <calculatedColumnFormula>IFERROR(IF(C11&gt;0, $B$4/$B$6*H10, 0), "")</calculatedColumnFormula>
    </tableColumn>
    <tableColumn id="8" xr3:uid="{00000000-0010-0000-0200-000008000000}" name="Balance" dataDxfId="222">
      <calculatedColumnFormula>IFERROR(IF(H10 &gt;0, H10-F11-D11, 0), "")</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Angel_Amort_ST" displayName="Angel_Amort_ST" ref="A10:H371" totalsRowShown="0" headerRowDxfId="220" dataDxfId="219" tableBorderDxfId="218">
  <tableColumns count="8">
    <tableColumn id="1" xr3:uid="{00000000-0010-0000-0300-000001000000}" name="Period" dataDxfId="217"/>
    <tableColumn id="2" xr3:uid="{00000000-0010-0000-0300-000002000000}" name="Date" dataDxfId="216">
      <calculatedColumnFormula>EDATE($B$7,A11-1)</calculatedColumnFormula>
    </tableColumn>
    <tableColumn id="3" xr3:uid="{00000000-0010-0000-0300-000003000000}" name="Scheduled_x000a_Payment" dataDxfId="215">
      <calculatedColumnFormula>IFERROR(IF($H$3&lt;=H10, $H$3, H10+H10*$B$4/$B$6), "")</calculatedColumnFormula>
    </tableColumn>
    <tableColumn id="4" xr3:uid="{00000000-0010-0000-0300-000004000000}" name="Extra _x000a_Payment" dataDxfId="214">
      <calculatedColumnFormula>IFERROR(IF($B$8&lt;H10-F11, $B$8, H10-F11), "")</calculatedColumnFormula>
    </tableColumn>
    <tableColumn id="5" xr3:uid="{00000000-0010-0000-0300-000005000000}" name="Total _x000a_Payment" dataDxfId="213">
      <calculatedColumnFormula>IFERROR(C11+D11, "")</calculatedColumnFormula>
    </tableColumn>
    <tableColumn id="6" xr3:uid="{00000000-0010-0000-0300-000006000000}" name="Principal" dataDxfId="212">
      <calculatedColumnFormula>IFERROR(IF(C11&gt;0, MIN(C11-G11, H10), 0), "")</calculatedColumnFormula>
    </tableColumn>
    <tableColumn id="7" xr3:uid="{00000000-0010-0000-0300-000007000000}" name="Interest" dataDxfId="211">
      <calculatedColumnFormula>IFERROR(IF(C11&gt;0, $B$4/$B$6*H10, 0), "")</calculatedColumnFormula>
    </tableColumn>
    <tableColumn id="8" xr3:uid="{00000000-0010-0000-0300-000008000000}" name="Balance" dataDxfId="210">
      <calculatedColumnFormula>IFERROR(IF(H10 &gt;0, H10-F11-D11, 0), "")</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_Easy_Sell_Amort" displayName="Table_Easy_Sell_Amort" ref="A10:H371" totalsRowShown="0" headerRowDxfId="10" dataDxfId="9" tableBorderDxfId="8">
  <tableColumns count="8">
    <tableColumn id="1" xr3:uid="{00000000-0010-0000-0400-000001000000}" name="Period" dataDxfId="7"/>
    <tableColumn id="2" xr3:uid="{00000000-0010-0000-0400-000002000000}" name="Date" dataDxfId="6">
      <calculatedColumnFormula>EDATE($B$7,A10)</calculatedColumnFormula>
    </tableColumn>
    <tableColumn id="3" xr3:uid="{00000000-0010-0000-0400-000003000000}" name="Scheduled_x000a_Payment" dataDxfId="5">
      <calculatedColumnFormula>IFERROR(IF($H$3&lt;=H10, $H$3, H10+H10*$B$4/$B$6), "")</calculatedColumnFormula>
    </tableColumn>
    <tableColumn id="4" xr3:uid="{00000000-0010-0000-0400-000004000000}" name="Extra _x000a_Payment" dataDxfId="4">
      <calculatedColumnFormula>IFERROR(IF($B$8&lt;H10-F11, $B$8, H10-F11), "")</calculatedColumnFormula>
    </tableColumn>
    <tableColumn id="5" xr3:uid="{00000000-0010-0000-0400-000005000000}" name="Total _x000a_Payment" dataDxfId="3">
      <calculatedColumnFormula>IFERROR(C11+D11, "")</calculatedColumnFormula>
    </tableColumn>
    <tableColumn id="6" xr3:uid="{00000000-0010-0000-0400-000006000000}" name="Principal" dataDxfId="2">
      <calculatedColumnFormula>IFERROR(IF(C11&gt;0, MIN(C11-G11, H10), 0), "")</calculatedColumnFormula>
    </tableColumn>
    <tableColumn id="7" xr3:uid="{00000000-0010-0000-0400-000007000000}" name="Interest" dataDxfId="1">
      <calculatedColumnFormula>IFERROR(IF(C11&gt;0, $B$4/$B$6*H10, 0), "")</calculatedColumnFormula>
    </tableColumn>
    <tableColumn id="8" xr3:uid="{00000000-0010-0000-0400-000008000000}" name="Balance" dataDxfId="0">
      <calculatedColumnFormula>IFERROR(IF(H10 &gt;0, H10-F11-D11, 0), "")</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Loan Amortization Schedule">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Loan Amortization Schedule">
      <a:majorFont>
        <a:latin typeface="Microsoft Sans Serif"/>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www.airdna.co/airbnb-calculator"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oba.co.za/home-loan/transfer-cost-calculator/" TargetMode="External"/><Relationship Id="rId1" Type="http://schemas.openxmlformats.org/officeDocument/2006/relationships/hyperlink" Target="https://www.ooba.co.za/home-loan/transfer-cost-calculato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pageSetUpPr fitToPage="1"/>
  </sheetPr>
  <dimension ref="A1:E207"/>
  <sheetViews>
    <sheetView showGridLines="0" tabSelected="1" zoomScale="90" zoomScaleNormal="90" zoomScaleSheetLayoutView="85" workbookViewId="0">
      <selection activeCell="C6" sqref="C6"/>
    </sheetView>
  </sheetViews>
  <sheetFormatPr defaultColWidth="12.625" defaultRowHeight="20.149999999999999" customHeight="1" x14ac:dyDescent="0.65"/>
  <cols>
    <col min="1" max="1" width="5.625" style="459" customWidth="1"/>
    <col min="2" max="2" width="76.75" style="453" customWidth="1"/>
    <col min="3" max="3" width="65.375" style="453" customWidth="1"/>
    <col min="4" max="4" width="12.625" style="453"/>
    <col min="5" max="5" width="0" style="453" hidden="1" customWidth="1"/>
    <col min="6" max="16384" width="12.625" style="453"/>
  </cols>
  <sheetData>
    <row r="1" spans="1:5" ht="30" customHeight="1" x14ac:dyDescent="0.65">
      <c r="A1" s="707" t="s">
        <v>192</v>
      </c>
      <c r="B1" s="707"/>
      <c r="C1" s="707"/>
    </row>
    <row r="2" spans="1:5" ht="20.149999999999999" customHeight="1" x14ac:dyDescent="0.65">
      <c r="A2" s="454"/>
      <c r="B2" s="455" t="s">
        <v>193</v>
      </c>
      <c r="C2" s="456" t="s">
        <v>194</v>
      </c>
      <c r="E2" s="453" t="s">
        <v>471</v>
      </c>
    </row>
    <row r="3" spans="1:5" ht="25.5" customHeight="1" x14ac:dyDescent="0.65">
      <c r="A3" s="454">
        <v>1</v>
      </c>
      <c r="B3" s="457" t="s">
        <v>195</v>
      </c>
      <c r="C3" s="701"/>
      <c r="E3" s="453" t="s">
        <v>472</v>
      </c>
    </row>
    <row r="4" spans="1:5" ht="25.5" customHeight="1" x14ac:dyDescent="0.65">
      <c r="A4" s="454">
        <v>2</v>
      </c>
      <c r="B4" s="457" t="s">
        <v>196</v>
      </c>
      <c r="C4" s="701"/>
    </row>
    <row r="5" spans="1:5" ht="25.5" customHeight="1" x14ac:dyDescent="0.65">
      <c r="A5" s="454">
        <v>3</v>
      </c>
      <c r="B5" s="458" t="s">
        <v>197</v>
      </c>
      <c r="C5" s="701"/>
    </row>
    <row r="6" spans="1:5" ht="25.5" customHeight="1" x14ac:dyDescent="0.65">
      <c r="A6" s="454">
        <v>4</v>
      </c>
      <c r="B6" s="457" t="s">
        <v>198</v>
      </c>
      <c r="C6" s="701"/>
    </row>
    <row r="7" spans="1:5" ht="25.5" customHeight="1" x14ac:dyDescent="0.65">
      <c r="A7" s="454">
        <v>5</v>
      </c>
      <c r="B7" s="457" t="s">
        <v>199</v>
      </c>
      <c r="C7" s="701"/>
    </row>
    <row r="8" spans="1:5" ht="25.5" customHeight="1" x14ac:dyDescent="0.65">
      <c r="A8" s="454">
        <v>6</v>
      </c>
      <c r="B8" s="457" t="s">
        <v>200</v>
      </c>
      <c r="C8" s="701"/>
    </row>
    <row r="9" spans="1:5" ht="25.5" customHeight="1" x14ac:dyDescent="0.65">
      <c r="A9" s="454">
        <v>7</v>
      </c>
      <c r="B9" s="457" t="s">
        <v>311</v>
      </c>
      <c r="C9" s="701"/>
    </row>
    <row r="10" spans="1:5" ht="25.5" customHeight="1" x14ac:dyDescent="0.65">
      <c r="A10" s="454">
        <v>8</v>
      </c>
      <c r="B10" s="457" t="s">
        <v>201</v>
      </c>
      <c r="C10" s="702"/>
    </row>
    <row r="11" spans="1:5" ht="20.149999999999999" customHeight="1" x14ac:dyDescent="0.65">
      <c r="C11" s="460"/>
    </row>
    <row r="12" spans="1:5" ht="20.149999999999999" customHeight="1" x14ac:dyDescent="0.65">
      <c r="B12" s="461" t="s">
        <v>202</v>
      </c>
      <c r="C12" s="460"/>
    </row>
    <row r="13" spans="1:5" ht="20.149999999999999" customHeight="1" x14ac:dyDescent="0.65">
      <c r="B13" s="462"/>
      <c r="C13" s="462"/>
    </row>
    <row r="14" spans="1:5" ht="20.149999999999999" customHeight="1" x14ac:dyDescent="0.65">
      <c r="B14" s="463"/>
      <c r="C14" s="463"/>
    </row>
    <row r="15" spans="1:5" ht="20.149999999999999" customHeight="1" x14ac:dyDescent="0.65">
      <c r="B15" s="463"/>
      <c r="C15" s="463"/>
    </row>
    <row r="16" spans="1:5" ht="20.149999999999999" customHeight="1" x14ac:dyDescent="0.65">
      <c r="B16" s="463"/>
      <c r="C16" s="463"/>
    </row>
    <row r="17" spans="2:3" ht="20.149999999999999" customHeight="1" x14ac:dyDescent="0.65">
      <c r="B17" s="463"/>
      <c r="C17" s="463"/>
    </row>
    <row r="18" spans="2:3" ht="20.149999999999999" customHeight="1" x14ac:dyDescent="0.65">
      <c r="B18" s="463"/>
      <c r="C18" s="463"/>
    </row>
    <row r="19" spans="2:3" ht="20.149999999999999" customHeight="1" x14ac:dyDescent="0.65">
      <c r="B19" s="463"/>
      <c r="C19" s="463"/>
    </row>
    <row r="20" spans="2:3" ht="20.149999999999999" customHeight="1" x14ac:dyDescent="0.65">
      <c r="B20" s="463"/>
      <c r="C20" s="463"/>
    </row>
    <row r="21" spans="2:3" ht="20.149999999999999" customHeight="1" x14ac:dyDescent="0.65">
      <c r="B21" s="463"/>
      <c r="C21" s="464"/>
    </row>
    <row r="22" spans="2:3" ht="20.149999999999999" customHeight="1" x14ac:dyDescent="0.65">
      <c r="B22" s="463"/>
      <c r="C22" s="463"/>
    </row>
    <row r="23" spans="2:3" ht="20.149999999999999" customHeight="1" x14ac:dyDescent="0.65">
      <c r="B23" s="463"/>
      <c r="C23" s="463"/>
    </row>
    <row r="24" spans="2:3" ht="20.149999999999999" customHeight="1" x14ac:dyDescent="0.65">
      <c r="C24" s="460"/>
    </row>
    <row r="25" spans="2:3" ht="20.149999999999999" customHeight="1" x14ac:dyDescent="0.65">
      <c r="C25" s="460"/>
    </row>
    <row r="26" spans="2:3" ht="20.149999999999999" customHeight="1" x14ac:dyDescent="0.65">
      <c r="C26" s="460"/>
    </row>
    <row r="27" spans="2:3" ht="20.149999999999999" customHeight="1" x14ac:dyDescent="0.65">
      <c r="C27" s="460"/>
    </row>
    <row r="28" spans="2:3" ht="20.149999999999999" customHeight="1" x14ac:dyDescent="0.65">
      <c r="C28" s="460"/>
    </row>
    <row r="29" spans="2:3" ht="20.149999999999999" customHeight="1" x14ac:dyDescent="0.65">
      <c r="C29" s="460"/>
    </row>
    <row r="30" spans="2:3" ht="20.149999999999999" customHeight="1" x14ac:dyDescent="0.65">
      <c r="C30" s="460"/>
    </row>
    <row r="31" spans="2:3" ht="20.149999999999999" customHeight="1" x14ac:dyDescent="0.65">
      <c r="C31" s="460"/>
    </row>
    <row r="32" spans="2:3" ht="20.149999999999999" customHeight="1" x14ac:dyDescent="0.65">
      <c r="C32" s="460"/>
    </row>
    <row r="33" spans="3:3" ht="20.149999999999999" customHeight="1" x14ac:dyDescent="0.65">
      <c r="C33" s="460"/>
    </row>
    <row r="34" spans="3:3" ht="20.149999999999999" customHeight="1" x14ac:dyDescent="0.65">
      <c r="C34" s="460"/>
    </row>
    <row r="35" spans="3:3" ht="20.149999999999999" customHeight="1" x14ac:dyDescent="0.65">
      <c r="C35" s="460"/>
    </row>
    <row r="36" spans="3:3" ht="20.149999999999999" customHeight="1" x14ac:dyDescent="0.65">
      <c r="C36" s="460"/>
    </row>
    <row r="37" spans="3:3" ht="20.149999999999999" customHeight="1" x14ac:dyDescent="0.65">
      <c r="C37" s="460"/>
    </row>
    <row r="38" spans="3:3" ht="20.149999999999999" customHeight="1" x14ac:dyDescent="0.65">
      <c r="C38" s="460"/>
    </row>
    <row r="39" spans="3:3" ht="20.149999999999999" customHeight="1" x14ac:dyDescent="0.65">
      <c r="C39" s="460"/>
    </row>
    <row r="40" spans="3:3" ht="20.149999999999999" customHeight="1" x14ac:dyDescent="0.65">
      <c r="C40" s="460"/>
    </row>
    <row r="41" spans="3:3" ht="20.149999999999999" customHeight="1" x14ac:dyDescent="0.65">
      <c r="C41" s="460"/>
    </row>
    <row r="42" spans="3:3" ht="20.149999999999999" customHeight="1" x14ac:dyDescent="0.65">
      <c r="C42" s="460"/>
    </row>
    <row r="43" spans="3:3" ht="20.149999999999999" customHeight="1" x14ac:dyDescent="0.65">
      <c r="C43" s="460"/>
    </row>
    <row r="44" spans="3:3" ht="20.149999999999999" customHeight="1" x14ac:dyDescent="0.65">
      <c r="C44" s="460"/>
    </row>
    <row r="45" spans="3:3" ht="20.149999999999999" customHeight="1" x14ac:dyDescent="0.65">
      <c r="C45" s="460"/>
    </row>
    <row r="46" spans="3:3" ht="20.149999999999999" customHeight="1" x14ac:dyDescent="0.65">
      <c r="C46" s="460"/>
    </row>
    <row r="47" spans="3:3" ht="20.149999999999999" customHeight="1" x14ac:dyDescent="0.65">
      <c r="C47" s="460"/>
    </row>
    <row r="48" spans="3:3" ht="20.149999999999999" customHeight="1" x14ac:dyDescent="0.65">
      <c r="C48" s="460"/>
    </row>
    <row r="49" spans="3:3" ht="20.149999999999999" customHeight="1" x14ac:dyDescent="0.65">
      <c r="C49" s="460"/>
    </row>
    <row r="50" spans="3:3" ht="20.149999999999999" customHeight="1" x14ac:dyDescent="0.65">
      <c r="C50" s="460"/>
    </row>
    <row r="51" spans="3:3" ht="20.149999999999999" customHeight="1" x14ac:dyDescent="0.65">
      <c r="C51" s="460"/>
    </row>
    <row r="52" spans="3:3" ht="20.149999999999999" customHeight="1" x14ac:dyDescent="0.65">
      <c r="C52" s="460"/>
    </row>
    <row r="53" spans="3:3" ht="20.149999999999999" customHeight="1" x14ac:dyDescent="0.65">
      <c r="C53" s="460"/>
    </row>
    <row r="54" spans="3:3" ht="20.149999999999999" customHeight="1" x14ac:dyDescent="0.65">
      <c r="C54" s="460"/>
    </row>
    <row r="55" spans="3:3" ht="20.149999999999999" customHeight="1" x14ac:dyDescent="0.65">
      <c r="C55" s="460"/>
    </row>
    <row r="56" spans="3:3" ht="20.149999999999999" customHeight="1" x14ac:dyDescent="0.65">
      <c r="C56" s="460"/>
    </row>
    <row r="57" spans="3:3" ht="20.149999999999999" customHeight="1" x14ac:dyDescent="0.65">
      <c r="C57" s="460"/>
    </row>
    <row r="58" spans="3:3" ht="20.149999999999999" customHeight="1" x14ac:dyDescent="0.65">
      <c r="C58" s="460"/>
    </row>
    <row r="59" spans="3:3" ht="20.149999999999999" customHeight="1" x14ac:dyDescent="0.65">
      <c r="C59" s="460"/>
    </row>
    <row r="60" spans="3:3" ht="20.149999999999999" customHeight="1" x14ac:dyDescent="0.65">
      <c r="C60" s="460"/>
    </row>
    <row r="61" spans="3:3" ht="20.149999999999999" customHeight="1" x14ac:dyDescent="0.65">
      <c r="C61" s="460"/>
    </row>
    <row r="62" spans="3:3" ht="20.149999999999999" customHeight="1" x14ac:dyDescent="0.65">
      <c r="C62" s="460"/>
    </row>
    <row r="63" spans="3:3" ht="20.149999999999999" customHeight="1" x14ac:dyDescent="0.65">
      <c r="C63" s="460"/>
    </row>
    <row r="64" spans="3:3" ht="20.149999999999999" customHeight="1" x14ac:dyDescent="0.65">
      <c r="C64" s="460"/>
    </row>
    <row r="65" spans="3:3" ht="20.149999999999999" customHeight="1" x14ac:dyDescent="0.65">
      <c r="C65" s="460"/>
    </row>
    <row r="66" spans="3:3" ht="20.149999999999999" customHeight="1" x14ac:dyDescent="0.65">
      <c r="C66" s="460"/>
    </row>
    <row r="67" spans="3:3" ht="20.149999999999999" customHeight="1" x14ac:dyDescent="0.65">
      <c r="C67" s="460"/>
    </row>
    <row r="68" spans="3:3" ht="20.149999999999999" customHeight="1" x14ac:dyDescent="0.65">
      <c r="C68" s="460"/>
    </row>
    <row r="69" spans="3:3" ht="20.149999999999999" customHeight="1" x14ac:dyDescent="0.65">
      <c r="C69" s="460"/>
    </row>
    <row r="70" spans="3:3" ht="20.149999999999999" customHeight="1" x14ac:dyDescent="0.65">
      <c r="C70" s="460"/>
    </row>
    <row r="71" spans="3:3" ht="20.149999999999999" customHeight="1" x14ac:dyDescent="0.65">
      <c r="C71" s="460"/>
    </row>
    <row r="72" spans="3:3" ht="20.149999999999999" customHeight="1" x14ac:dyDescent="0.65">
      <c r="C72" s="460"/>
    </row>
    <row r="73" spans="3:3" ht="20.149999999999999" customHeight="1" x14ac:dyDescent="0.65">
      <c r="C73" s="460"/>
    </row>
    <row r="74" spans="3:3" ht="20.149999999999999" customHeight="1" x14ac:dyDescent="0.65">
      <c r="C74" s="460"/>
    </row>
    <row r="75" spans="3:3" ht="20.149999999999999" customHeight="1" x14ac:dyDescent="0.65">
      <c r="C75" s="460"/>
    </row>
    <row r="76" spans="3:3" ht="20.149999999999999" customHeight="1" x14ac:dyDescent="0.65">
      <c r="C76" s="460"/>
    </row>
    <row r="77" spans="3:3" ht="20.149999999999999" customHeight="1" x14ac:dyDescent="0.65">
      <c r="C77" s="460"/>
    </row>
    <row r="78" spans="3:3" ht="20.149999999999999" customHeight="1" x14ac:dyDescent="0.65">
      <c r="C78" s="460"/>
    </row>
    <row r="79" spans="3:3" ht="20.149999999999999" customHeight="1" x14ac:dyDescent="0.65">
      <c r="C79" s="460"/>
    </row>
    <row r="80" spans="3:3" ht="20.149999999999999" customHeight="1" x14ac:dyDescent="0.65">
      <c r="C80" s="460"/>
    </row>
    <row r="81" spans="3:3" ht="20.149999999999999" customHeight="1" x14ac:dyDescent="0.65">
      <c r="C81" s="460"/>
    </row>
    <row r="82" spans="3:3" ht="20.149999999999999" customHeight="1" x14ac:dyDescent="0.65">
      <c r="C82" s="460"/>
    </row>
    <row r="83" spans="3:3" ht="20.149999999999999" customHeight="1" x14ac:dyDescent="0.65">
      <c r="C83" s="460"/>
    </row>
    <row r="84" spans="3:3" ht="20.149999999999999" customHeight="1" x14ac:dyDescent="0.65">
      <c r="C84" s="460"/>
    </row>
    <row r="85" spans="3:3" ht="20.149999999999999" customHeight="1" x14ac:dyDescent="0.65">
      <c r="C85" s="460"/>
    </row>
    <row r="86" spans="3:3" ht="20.149999999999999" customHeight="1" x14ac:dyDescent="0.65">
      <c r="C86" s="460"/>
    </row>
    <row r="87" spans="3:3" ht="20.149999999999999" customHeight="1" x14ac:dyDescent="0.65">
      <c r="C87" s="460"/>
    </row>
    <row r="88" spans="3:3" ht="20.149999999999999" customHeight="1" x14ac:dyDescent="0.65">
      <c r="C88" s="460"/>
    </row>
    <row r="89" spans="3:3" ht="20.149999999999999" customHeight="1" x14ac:dyDescent="0.65">
      <c r="C89" s="460"/>
    </row>
    <row r="90" spans="3:3" ht="20.149999999999999" customHeight="1" x14ac:dyDescent="0.65">
      <c r="C90" s="460"/>
    </row>
    <row r="91" spans="3:3" ht="20.149999999999999" customHeight="1" x14ac:dyDescent="0.65">
      <c r="C91" s="460"/>
    </row>
    <row r="92" spans="3:3" ht="20.149999999999999" customHeight="1" x14ac:dyDescent="0.65">
      <c r="C92" s="460"/>
    </row>
    <row r="93" spans="3:3" ht="20.149999999999999" customHeight="1" x14ac:dyDescent="0.65">
      <c r="C93" s="460"/>
    </row>
    <row r="94" spans="3:3" ht="20.149999999999999" customHeight="1" x14ac:dyDescent="0.65">
      <c r="C94" s="460"/>
    </row>
    <row r="95" spans="3:3" ht="20.149999999999999" customHeight="1" x14ac:dyDescent="0.65">
      <c r="C95" s="460"/>
    </row>
    <row r="96" spans="3:3" ht="20.149999999999999" customHeight="1" x14ac:dyDescent="0.65">
      <c r="C96" s="460"/>
    </row>
    <row r="97" spans="3:3" ht="20.149999999999999" customHeight="1" x14ac:dyDescent="0.65">
      <c r="C97" s="460"/>
    </row>
    <row r="98" spans="3:3" ht="20.149999999999999" customHeight="1" x14ac:dyDescent="0.65">
      <c r="C98" s="460"/>
    </row>
    <row r="99" spans="3:3" ht="20.149999999999999" customHeight="1" x14ac:dyDescent="0.65">
      <c r="C99" s="460"/>
    </row>
    <row r="100" spans="3:3" ht="20.149999999999999" customHeight="1" x14ac:dyDescent="0.65">
      <c r="C100" s="460"/>
    </row>
    <row r="101" spans="3:3" ht="20.149999999999999" customHeight="1" x14ac:dyDescent="0.65">
      <c r="C101" s="460"/>
    </row>
    <row r="102" spans="3:3" ht="20.149999999999999" customHeight="1" x14ac:dyDescent="0.65">
      <c r="C102" s="460"/>
    </row>
    <row r="103" spans="3:3" ht="20.149999999999999" customHeight="1" x14ac:dyDescent="0.65">
      <c r="C103" s="460"/>
    </row>
    <row r="104" spans="3:3" ht="20.149999999999999" customHeight="1" x14ac:dyDescent="0.65">
      <c r="C104" s="460"/>
    </row>
    <row r="105" spans="3:3" ht="20.149999999999999" customHeight="1" x14ac:dyDescent="0.65">
      <c r="C105" s="460"/>
    </row>
    <row r="106" spans="3:3" ht="20.149999999999999" customHeight="1" x14ac:dyDescent="0.65">
      <c r="C106" s="460"/>
    </row>
    <row r="107" spans="3:3" ht="20.149999999999999" customHeight="1" x14ac:dyDescent="0.65">
      <c r="C107" s="460"/>
    </row>
    <row r="108" spans="3:3" ht="20.149999999999999" customHeight="1" x14ac:dyDescent="0.65">
      <c r="C108" s="460"/>
    </row>
    <row r="109" spans="3:3" ht="20.149999999999999" customHeight="1" x14ac:dyDescent="0.65">
      <c r="C109" s="460"/>
    </row>
    <row r="110" spans="3:3" ht="20.149999999999999" customHeight="1" x14ac:dyDescent="0.65">
      <c r="C110" s="460"/>
    </row>
    <row r="111" spans="3:3" ht="20.149999999999999" customHeight="1" x14ac:dyDescent="0.65">
      <c r="C111" s="460"/>
    </row>
    <row r="112" spans="3:3" ht="20.149999999999999" customHeight="1" x14ac:dyDescent="0.65">
      <c r="C112" s="460"/>
    </row>
    <row r="113" spans="3:3" ht="20.149999999999999" customHeight="1" x14ac:dyDescent="0.65">
      <c r="C113" s="460"/>
    </row>
    <row r="114" spans="3:3" ht="20.149999999999999" customHeight="1" x14ac:dyDescent="0.65">
      <c r="C114" s="460"/>
    </row>
    <row r="115" spans="3:3" ht="20.149999999999999" customHeight="1" x14ac:dyDescent="0.65">
      <c r="C115" s="460"/>
    </row>
    <row r="116" spans="3:3" ht="20.149999999999999" customHeight="1" x14ac:dyDescent="0.65">
      <c r="C116" s="460"/>
    </row>
    <row r="117" spans="3:3" ht="20.149999999999999" customHeight="1" x14ac:dyDescent="0.65">
      <c r="C117" s="460"/>
    </row>
    <row r="118" spans="3:3" ht="20.149999999999999" customHeight="1" x14ac:dyDescent="0.65">
      <c r="C118" s="460"/>
    </row>
    <row r="119" spans="3:3" ht="20.149999999999999" customHeight="1" x14ac:dyDescent="0.65">
      <c r="C119" s="460"/>
    </row>
    <row r="120" spans="3:3" ht="20.149999999999999" customHeight="1" x14ac:dyDescent="0.65">
      <c r="C120" s="460"/>
    </row>
    <row r="121" spans="3:3" ht="20.149999999999999" customHeight="1" x14ac:dyDescent="0.65">
      <c r="C121" s="460"/>
    </row>
    <row r="122" spans="3:3" ht="20.149999999999999" customHeight="1" x14ac:dyDescent="0.65">
      <c r="C122" s="460"/>
    </row>
    <row r="123" spans="3:3" ht="20.149999999999999" customHeight="1" x14ac:dyDescent="0.65">
      <c r="C123" s="460"/>
    </row>
    <row r="124" spans="3:3" ht="20.149999999999999" customHeight="1" x14ac:dyDescent="0.65">
      <c r="C124" s="460"/>
    </row>
    <row r="125" spans="3:3" ht="20.149999999999999" customHeight="1" x14ac:dyDescent="0.65">
      <c r="C125" s="460"/>
    </row>
    <row r="126" spans="3:3" ht="20.149999999999999" customHeight="1" x14ac:dyDescent="0.65">
      <c r="C126" s="460"/>
    </row>
    <row r="127" spans="3:3" ht="20.149999999999999" customHeight="1" x14ac:dyDescent="0.65">
      <c r="C127" s="460"/>
    </row>
    <row r="128" spans="3:3" ht="20.149999999999999" customHeight="1" x14ac:dyDescent="0.65">
      <c r="C128" s="460"/>
    </row>
    <row r="129" spans="3:3" ht="20.149999999999999" customHeight="1" x14ac:dyDescent="0.65">
      <c r="C129" s="460"/>
    </row>
    <row r="130" spans="3:3" ht="20.149999999999999" customHeight="1" x14ac:dyDescent="0.65">
      <c r="C130" s="460"/>
    </row>
    <row r="131" spans="3:3" ht="20.149999999999999" customHeight="1" x14ac:dyDescent="0.65">
      <c r="C131" s="460"/>
    </row>
    <row r="132" spans="3:3" ht="20.149999999999999" customHeight="1" x14ac:dyDescent="0.65">
      <c r="C132" s="460"/>
    </row>
    <row r="133" spans="3:3" ht="20.149999999999999" customHeight="1" x14ac:dyDescent="0.65">
      <c r="C133" s="460"/>
    </row>
    <row r="134" spans="3:3" ht="20.149999999999999" customHeight="1" x14ac:dyDescent="0.65">
      <c r="C134" s="460"/>
    </row>
    <row r="135" spans="3:3" ht="20.149999999999999" customHeight="1" x14ac:dyDescent="0.65">
      <c r="C135" s="460"/>
    </row>
    <row r="136" spans="3:3" ht="20.149999999999999" customHeight="1" x14ac:dyDescent="0.65">
      <c r="C136" s="460"/>
    </row>
    <row r="137" spans="3:3" ht="20.149999999999999" customHeight="1" x14ac:dyDescent="0.65">
      <c r="C137" s="460"/>
    </row>
    <row r="138" spans="3:3" ht="20.149999999999999" customHeight="1" x14ac:dyDescent="0.65">
      <c r="C138" s="460"/>
    </row>
    <row r="139" spans="3:3" ht="20.149999999999999" customHeight="1" x14ac:dyDescent="0.65">
      <c r="C139" s="460"/>
    </row>
    <row r="140" spans="3:3" ht="20.149999999999999" customHeight="1" x14ac:dyDescent="0.65">
      <c r="C140" s="460"/>
    </row>
    <row r="141" spans="3:3" ht="20.149999999999999" customHeight="1" x14ac:dyDescent="0.65">
      <c r="C141" s="460"/>
    </row>
    <row r="142" spans="3:3" ht="20.149999999999999" customHeight="1" x14ac:dyDescent="0.65">
      <c r="C142" s="460"/>
    </row>
    <row r="143" spans="3:3" ht="20.149999999999999" customHeight="1" x14ac:dyDescent="0.65">
      <c r="C143" s="460"/>
    </row>
    <row r="144" spans="3:3" ht="20.149999999999999" customHeight="1" x14ac:dyDescent="0.65">
      <c r="C144" s="460"/>
    </row>
    <row r="145" spans="3:3" ht="20.149999999999999" customHeight="1" x14ac:dyDescent="0.65">
      <c r="C145" s="460"/>
    </row>
    <row r="146" spans="3:3" ht="20.149999999999999" customHeight="1" x14ac:dyDescent="0.65">
      <c r="C146" s="460"/>
    </row>
    <row r="147" spans="3:3" ht="20.149999999999999" customHeight="1" x14ac:dyDescent="0.65">
      <c r="C147" s="460"/>
    </row>
    <row r="148" spans="3:3" ht="20.149999999999999" customHeight="1" x14ac:dyDescent="0.65">
      <c r="C148" s="460"/>
    </row>
    <row r="149" spans="3:3" ht="20.149999999999999" customHeight="1" x14ac:dyDescent="0.65">
      <c r="C149" s="460"/>
    </row>
    <row r="150" spans="3:3" ht="20.149999999999999" customHeight="1" x14ac:dyDescent="0.65">
      <c r="C150" s="460"/>
    </row>
    <row r="151" spans="3:3" ht="20.149999999999999" customHeight="1" x14ac:dyDescent="0.65">
      <c r="C151" s="460"/>
    </row>
    <row r="152" spans="3:3" ht="20.149999999999999" customHeight="1" x14ac:dyDescent="0.65">
      <c r="C152" s="460"/>
    </row>
    <row r="153" spans="3:3" ht="20.149999999999999" customHeight="1" x14ac:dyDescent="0.65">
      <c r="C153" s="460"/>
    </row>
    <row r="154" spans="3:3" ht="20.149999999999999" customHeight="1" x14ac:dyDescent="0.65">
      <c r="C154" s="460"/>
    </row>
    <row r="155" spans="3:3" ht="20.149999999999999" customHeight="1" x14ac:dyDescent="0.65">
      <c r="C155" s="460"/>
    </row>
    <row r="156" spans="3:3" ht="20.149999999999999" customHeight="1" x14ac:dyDescent="0.65">
      <c r="C156" s="460"/>
    </row>
    <row r="157" spans="3:3" ht="20.149999999999999" customHeight="1" x14ac:dyDescent="0.65">
      <c r="C157" s="460"/>
    </row>
    <row r="158" spans="3:3" ht="20.149999999999999" customHeight="1" x14ac:dyDescent="0.65">
      <c r="C158" s="460"/>
    </row>
    <row r="159" spans="3:3" ht="20.149999999999999" customHeight="1" x14ac:dyDescent="0.65">
      <c r="C159" s="460"/>
    </row>
    <row r="160" spans="3:3" ht="20.149999999999999" customHeight="1" x14ac:dyDescent="0.65">
      <c r="C160" s="460"/>
    </row>
    <row r="161" spans="3:3" ht="20.149999999999999" customHeight="1" x14ac:dyDescent="0.65">
      <c r="C161" s="460"/>
    </row>
    <row r="162" spans="3:3" ht="20.149999999999999" customHeight="1" x14ac:dyDescent="0.65">
      <c r="C162" s="460"/>
    </row>
    <row r="163" spans="3:3" ht="20.149999999999999" customHeight="1" x14ac:dyDescent="0.65">
      <c r="C163" s="460"/>
    </row>
    <row r="164" spans="3:3" ht="20.149999999999999" customHeight="1" x14ac:dyDescent="0.65">
      <c r="C164" s="460"/>
    </row>
    <row r="165" spans="3:3" ht="20.149999999999999" customHeight="1" x14ac:dyDescent="0.65">
      <c r="C165" s="460"/>
    </row>
    <row r="166" spans="3:3" ht="20.149999999999999" customHeight="1" x14ac:dyDescent="0.65">
      <c r="C166" s="460"/>
    </row>
    <row r="167" spans="3:3" ht="20.149999999999999" customHeight="1" x14ac:dyDescent="0.65">
      <c r="C167" s="460"/>
    </row>
    <row r="168" spans="3:3" ht="20.149999999999999" customHeight="1" x14ac:dyDescent="0.65">
      <c r="C168" s="460"/>
    </row>
    <row r="169" spans="3:3" ht="20.149999999999999" customHeight="1" x14ac:dyDescent="0.65">
      <c r="C169" s="460"/>
    </row>
    <row r="170" spans="3:3" ht="20.149999999999999" customHeight="1" x14ac:dyDescent="0.65">
      <c r="C170" s="460"/>
    </row>
    <row r="171" spans="3:3" ht="20.149999999999999" customHeight="1" x14ac:dyDescent="0.65">
      <c r="C171" s="460"/>
    </row>
    <row r="172" spans="3:3" ht="20.149999999999999" customHeight="1" x14ac:dyDescent="0.65">
      <c r="C172" s="460"/>
    </row>
    <row r="173" spans="3:3" ht="20.149999999999999" customHeight="1" x14ac:dyDescent="0.65">
      <c r="C173" s="460"/>
    </row>
    <row r="174" spans="3:3" ht="20.149999999999999" customHeight="1" x14ac:dyDescent="0.65">
      <c r="C174" s="460"/>
    </row>
    <row r="175" spans="3:3" ht="20.149999999999999" customHeight="1" x14ac:dyDescent="0.65">
      <c r="C175" s="460"/>
    </row>
    <row r="176" spans="3:3" ht="20.149999999999999" customHeight="1" x14ac:dyDescent="0.65">
      <c r="C176" s="460"/>
    </row>
    <row r="177" spans="3:3" ht="20.149999999999999" customHeight="1" x14ac:dyDescent="0.65">
      <c r="C177" s="460"/>
    </row>
    <row r="178" spans="3:3" ht="20.149999999999999" customHeight="1" x14ac:dyDescent="0.65">
      <c r="C178" s="460"/>
    </row>
    <row r="179" spans="3:3" ht="20.149999999999999" customHeight="1" x14ac:dyDescent="0.65">
      <c r="C179" s="460"/>
    </row>
    <row r="180" spans="3:3" ht="20.149999999999999" customHeight="1" x14ac:dyDescent="0.65">
      <c r="C180" s="460"/>
    </row>
    <row r="181" spans="3:3" ht="20.149999999999999" customHeight="1" x14ac:dyDescent="0.65">
      <c r="C181" s="460"/>
    </row>
    <row r="182" spans="3:3" ht="20.149999999999999" customHeight="1" x14ac:dyDescent="0.65">
      <c r="C182" s="460"/>
    </row>
    <row r="183" spans="3:3" ht="20.149999999999999" customHeight="1" x14ac:dyDescent="0.65">
      <c r="C183" s="460"/>
    </row>
    <row r="184" spans="3:3" ht="20.149999999999999" customHeight="1" x14ac:dyDescent="0.65">
      <c r="C184" s="460"/>
    </row>
    <row r="185" spans="3:3" ht="20.149999999999999" customHeight="1" x14ac:dyDescent="0.65">
      <c r="C185" s="460"/>
    </row>
    <row r="186" spans="3:3" ht="20.149999999999999" customHeight="1" x14ac:dyDescent="0.65">
      <c r="C186" s="460"/>
    </row>
    <row r="187" spans="3:3" ht="20.149999999999999" customHeight="1" x14ac:dyDescent="0.65">
      <c r="C187" s="460"/>
    </row>
    <row r="188" spans="3:3" ht="20.149999999999999" customHeight="1" x14ac:dyDescent="0.65">
      <c r="C188" s="460"/>
    </row>
    <row r="189" spans="3:3" ht="20.149999999999999" customHeight="1" x14ac:dyDescent="0.65">
      <c r="C189" s="460"/>
    </row>
    <row r="190" spans="3:3" ht="20.149999999999999" customHeight="1" x14ac:dyDescent="0.65">
      <c r="C190" s="460"/>
    </row>
    <row r="191" spans="3:3" ht="20.149999999999999" customHeight="1" x14ac:dyDescent="0.65">
      <c r="C191" s="460"/>
    </row>
    <row r="192" spans="3:3" ht="20.149999999999999" customHeight="1" x14ac:dyDescent="0.65">
      <c r="C192" s="460"/>
    </row>
    <row r="193" spans="3:3" ht="20.149999999999999" customHeight="1" x14ac:dyDescent="0.65">
      <c r="C193" s="460"/>
    </row>
    <row r="194" spans="3:3" ht="20.149999999999999" customHeight="1" x14ac:dyDescent="0.65">
      <c r="C194" s="460"/>
    </row>
    <row r="195" spans="3:3" ht="20.149999999999999" customHeight="1" x14ac:dyDescent="0.65">
      <c r="C195" s="460"/>
    </row>
    <row r="196" spans="3:3" ht="20.149999999999999" customHeight="1" x14ac:dyDescent="0.65">
      <c r="C196" s="460"/>
    </row>
    <row r="197" spans="3:3" ht="20.149999999999999" customHeight="1" x14ac:dyDescent="0.65">
      <c r="C197" s="460"/>
    </row>
    <row r="198" spans="3:3" ht="20.149999999999999" customHeight="1" x14ac:dyDescent="0.65">
      <c r="C198" s="460"/>
    </row>
    <row r="199" spans="3:3" ht="20.149999999999999" customHeight="1" x14ac:dyDescent="0.65">
      <c r="C199" s="460"/>
    </row>
    <row r="200" spans="3:3" ht="20.149999999999999" customHeight="1" x14ac:dyDescent="0.65">
      <c r="C200" s="460"/>
    </row>
    <row r="201" spans="3:3" ht="20.149999999999999" customHeight="1" x14ac:dyDescent="0.65">
      <c r="C201" s="460"/>
    </row>
    <row r="202" spans="3:3" ht="20.149999999999999" customHeight="1" x14ac:dyDescent="0.65">
      <c r="C202" s="460"/>
    </row>
    <row r="203" spans="3:3" ht="20.149999999999999" customHeight="1" x14ac:dyDescent="0.65">
      <c r="C203" s="460"/>
    </row>
    <row r="204" spans="3:3" ht="20.149999999999999" customHeight="1" x14ac:dyDescent="0.65">
      <c r="C204" s="460"/>
    </row>
    <row r="205" spans="3:3" ht="20.149999999999999" customHeight="1" x14ac:dyDescent="0.65">
      <c r="C205" s="460"/>
    </row>
    <row r="206" spans="3:3" ht="20.149999999999999" customHeight="1" x14ac:dyDescent="0.65">
      <c r="C206" s="460"/>
    </row>
    <row r="207" spans="3:3" ht="20.149999999999999" customHeight="1" x14ac:dyDescent="0.65">
      <c r="C207" s="460"/>
    </row>
  </sheetData>
  <sheetProtection password="ED20" sheet="1" scenarios="1"/>
  <mergeCells count="1">
    <mergeCell ref="A1:C1"/>
  </mergeCells>
  <dataValidations count="1">
    <dataValidation type="list" allowBlank="1" showInputMessage="1" showErrorMessage="1" sqref="C9" xr:uid="{00000000-0002-0000-0000-000000000000}">
      <formula1>$E$2:$E$3</formula1>
    </dataValidation>
  </dataValidations>
  <hyperlinks>
    <hyperlink ref="B9" location="'Property Details'!B6" display="IS THE PROPERTY LISTED? (If Yes, then please add the link to the &quot;PROPERTY DETAILS&quot; sheet.) Click this cell to go to where you should provide the link" xr:uid="{00000000-0004-0000-0000-000000000000}"/>
  </hyperlinks>
  <pageMargins left="0.25" right="0.25" top="0.75" bottom="0.75" header="0.3" footer="0.3"/>
  <pageSetup paperSize="9" scale="83" fitToHeight="0" orientation="landscape"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AL72"/>
  <sheetViews>
    <sheetView showGridLines="0" zoomScale="80" zoomScaleNormal="80" workbookViewId="0">
      <selection activeCell="B3" sqref="B3"/>
    </sheetView>
  </sheetViews>
  <sheetFormatPr defaultColWidth="15.625" defaultRowHeight="18" customHeight="1" x14ac:dyDescent="0.65"/>
  <cols>
    <col min="1" max="1" width="2.625" style="136" customWidth="1"/>
    <col min="2" max="4" width="15.625" style="137"/>
    <col min="5" max="5" width="15.625" style="157"/>
    <col min="6" max="6" width="2.625" style="157" customWidth="1"/>
    <col min="7" max="7" width="15.625" style="157"/>
    <col min="8" max="10" width="12.625" style="157" customWidth="1"/>
    <col min="11" max="11" width="15.625" style="157"/>
    <col min="12" max="12" width="2.625" style="157" customWidth="1"/>
    <col min="13" max="14" width="12.625" style="157" customWidth="1"/>
    <col min="15" max="18" width="15.625" style="157" customWidth="1"/>
    <col min="19" max="19" width="2.625" style="157" customWidth="1"/>
    <col min="20" max="22" width="15.625" style="157"/>
    <col min="23" max="25" width="15.625" style="137"/>
    <col min="26" max="26" width="15.625" style="136"/>
    <col min="27" max="27" width="31" style="136" bestFit="1" customWidth="1"/>
    <col min="28" max="16384" width="15.625" style="136"/>
  </cols>
  <sheetData>
    <row r="1" spans="1:38" s="161" customFormat="1" ht="36" customHeight="1" x14ac:dyDescent="0.65">
      <c r="A1" s="197"/>
      <c r="B1" s="792" t="s">
        <v>112</v>
      </c>
      <c r="C1" s="792"/>
      <c r="D1" s="792"/>
      <c r="E1" s="792"/>
      <c r="F1" s="792"/>
      <c r="G1" s="792"/>
      <c r="H1" s="792"/>
      <c r="I1" s="792"/>
      <c r="J1" s="792"/>
      <c r="K1" s="792"/>
      <c r="L1" s="792"/>
      <c r="M1" s="792"/>
      <c r="N1" s="792"/>
      <c r="O1" s="792"/>
      <c r="P1" s="792"/>
      <c r="Q1" s="792"/>
      <c r="R1" s="792"/>
      <c r="S1" s="792"/>
      <c r="T1" s="199"/>
      <c r="U1" s="199"/>
      <c r="V1" s="199"/>
      <c r="W1" s="199"/>
      <c r="X1" s="199"/>
      <c r="Y1" s="199"/>
      <c r="Z1" s="199"/>
      <c r="AA1" s="199"/>
      <c r="AB1" s="199"/>
      <c r="AC1" s="199"/>
      <c r="AD1" s="199"/>
      <c r="AE1" s="199"/>
      <c r="AF1" s="199"/>
      <c r="AG1" s="199"/>
      <c r="AH1" s="199"/>
      <c r="AI1" s="199"/>
      <c r="AJ1" s="199"/>
      <c r="AK1" s="199"/>
      <c r="AL1" s="199"/>
    </row>
    <row r="2" spans="1:38" s="161" customFormat="1" ht="36" customHeight="1" x14ac:dyDescent="0.65">
      <c r="A2" s="197"/>
      <c r="B2" s="846" t="s">
        <v>41</v>
      </c>
      <c r="C2" s="847"/>
      <c r="D2" s="847"/>
      <c r="E2" s="847"/>
      <c r="F2" s="847"/>
      <c r="G2" s="847"/>
      <c r="H2" s="847"/>
      <c r="I2" s="847"/>
      <c r="J2" s="847"/>
      <c r="K2" s="848"/>
      <c r="L2" s="197"/>
      <c r="M2" s="846" t="s">
        <v>42</v>
      </c>
      <c r="N2" s="847"/>
      <c r="O2" s="847"/>
      <c r="P2" s="847"/>
      <c r="Q2" s="847"/>
      <c r="R2" s="847"/>
      <c r="S2" s="848"/>
      <c r="T2" s="199"/>
      <c r="U2" s="199"/>
      <c r="V2" s="199"/>
      <c r="W2" s="199"/>
      <c r="X2" s="199"/>
      <c r="Y2" s="199"/>
      <c r="Z2" s="199"/>
      <c r="AA2" s="199"/>
      <c r="AB2" s="199"/>
      <c r="AC2" s="199"/>
      <c r="AD2" s="199"/>
      <c r="AE2" s="199"/>
      <c r="AF2" s="199"/>
      <c r="AG2" s="199"/>
      <c r="AH2" s="199"/>
      <c r="AI2" s="199"/>
      <c r="AJ2" s="199"/>
      <c r="AK2" s="199"/>
      <c r="AL2" s="199"/>
    </row>
    <row r="3" spans="1:38" s="205" customFormat="1" ht="36" customHeight="1" x14ac:dyDescent="0.65">
      <c r="A3" s="197"/>
      <c r="B3" s="184"/>
      <c r="C3" s="184"/>
      <c r="D3" s="184"/>
      <c r="E3" s="184"/>
      <c r="F3" s="184"/>
      <c r="G3" s="184"/>
      <c r="H3" s="184"/>
      <c r="I3" s="184"/>
      <c r="J3" s="184"/>
      <c r="K3" s="184"/>
      <c r="L3" s="197"/>
      <c r="M3" s="185"/>
      <c r="N3" s="185"/>
      <c r="O3" s="185"/>
      <c r="P3" s="185"/>
      <c r="Q3" s="185"/>
      <c r="R3" s="185"/>
      <c r="S3" s="185"/>
      <c r="T3" s="183"/>
      <c r="U3" s="183"/>
      <c r="V3" s="183"/>
      <c r="W3" s="183"/>
      <c r="X3" s="183"/>
      <c r="Y3" s="183"/>
      <c r="Z3" s="183"/>
      <c r="AA3" s="183"/>
      <c r="AB3" s="183"/>
      <c r="AC3" s="183"/>
      <c r="AD3" s="183"/>
      <c r="AE3" s="183"/>
      <c r="AF3" s="183"/>
      <c r="AG3" s="183"/>
      <c r="AH3" s="183"/>
      <c r="AI3" s="183"/>
      <c r="AJ3" s="183"/>
      <c r="AK3" s="183"/>
      <c r="AL3" s="183"/>
    </row>
    <row r="4" spans="1:38" ht="18" customHeight="1" x14ac:dyDescent="0.65">
      <c r="A4" s="197"/>
      <c r="B4" s="184"/>
      <c r="C4" s="184"/>
      <c r="D4" s="184"/>
      <c r="E4" s="220"/>
      <c r="F4" s="184"/>
      <c r="G4" s="820" t="str">
        <f>'Master fill'!G4:J4</f>
        <v>BUYING EXPENSES</v>
      </c>
      <c r="H4" s="820"/>
      <c r="I4" s="820"/>
      <c r="J4" s="820"/>
      <c r="K4" s="61"/>
      <c r="L4" s="197"/>
      <c r="M4" s="185"/>
      <c r="N4" s="185"/>
      <c r="O4" s="185"/>
      <c r="P4" s="185"/>
      <c r="Q4" s="186" t="s">
        <v>109</v>
      </c>
      <c r="R4" s="187" t="s">
        <v>108</v>
      </c>
      <c r="S4" s="185"/>
      <c r="T4" s="183"/>
      <c r="U4" s="183"/>
      <c r="V4" s="183"/>
      <c r="W4" s="183"/>
      <c r="X4" s="183"/>
      <c r="Y4" s="183"/>
      <c r="Z4" s="183"/>
      <c r="AA4" s="183"/>
      <c r="AB4" s="183"/>
      <c r="AC4" s="183"/>
      <c r="AD4" s="183"/>
      <c r="AE4" s="183"/>
      <c r="AF4" s="183"/>
      <c r="AG4" s="183"/>
      <c r="AH4" s="183"/>
      <c r="AI4" s="183"/>
      <c r="AJ4" s="183"/>
      <c r="AK4" s="183"/>
      <c r="AL4" s="183"/>
    </row>
    <row r="5" spans="1:38" ht="18" customHeight="1" x14ac:dyDescent="0.65">
      <c r="A5" s="197"/>
      <c r="B5" s="184"/>
      <c r="C5" s="184"/>
      <c r="D5" s="184"/>
      <c r="E5" s="220"/>
      <c r="F5" s="184"/>
      <c r="G5" s="218" t="str">
        <f>'Master fill'!G5</f>
        <v>Bond Registration Fees</v>
      </c>
      <c r="H5" s="62"/>
      <c r="I5" s="218"/>
      <c r="J5" s="218"/>
      <c r="K5" s="269">
        <f>'Master fill'!K5</f>
        <v>0</v>
      </c>
      <c r="L5" s="197"/>
      <c r="M5" s="126" t="s">
        <v>460</v>
      </c>
      <c r="N5" s="127"/>
      <c r="O5" s="127"/>
      <c r="P5" s="127"/>
      <c r="Q5" s="128" t="s">
        <v>110</v>
      </c>
      <c r="R5" s="223">
        <f>K21+K26-K32+1</f>
        <v>1</v>
      </c>
      <c r="S5" s="185"/>
      <c r="T5" s="183"/>
      <c r="U5" s="183"/>
      <c r="V5" s="183"/>
      <c r="W5" s="183"/>
      <c r="X5" s="183"/>
      <c r="Y5" s="183"/>
      <c r="Z5" s="183"/>
      <c r="AA5" s="183"/>
      <c r="AB5" s="183"/>
      <c r="AC5" s="183"/>
      <c r="AD5" s="183"/>
      <c r="AE5" s="183"/>
      <c r="AF5" s="183"/>
      <c r="AG5" s="183"/>
      <c r="AH5" s="183"/>
      <c r="AI5" s="183"/>
      <c r="AJ5" s="183"/>
      <c r="AK5" s="183"/>
      <c r="AL5" s="183"/>
    </row>
    <row r="6" spans="1:38" ht="18" customHeight="1" x14ac:dyDescent="0.65">
      <c r="A6" s="197"/>
      <c r="B6" s="218" t="str">
        <f>'Master fill'!B6</f>
        <v>Inflation Rate</v>
      </c>
      <c r="C6" s="218"/>
      <c r="D6" s="218"/>
      <c r="E6" s="397">
        <f>'Master fill'!E6</f>
        <v>0.06</v>
      </c>
      <c r="F6" s="184"/>
      <c r="G6" s="218" t="str">
        <f>'Master fill'!G6</f>
        <v>Transfer Fees &amp; Transfer Duty</v>
      </c>
      <c r="H6" s="62"/>
      <c r="I6" s="218"/>
      <c r="J6" s="218"/>
      <c r="K6" s="269">
        <f>'Master fill'!K6</f>
        <v>0</v>
      </c>
      <c r="L6" s="197"/>
      <c r="M6" s="126" t="s">
        <v>104</v>
      </c>
      <c r="N6" s="127"/>
      <c r="O6" s="127"/>
      <c r="P6" s="127"/>
      <c r="Q6" s="128" t="s">
        <v>110</v>
      </c>
      <c r="R6" s="223">
        <f>E13-E16</f>
        <v>0</v>
      </c>
      <c r="S6" s="220"/>
      <c r="T6" s="183"/>
      <c r="U6" s="183"/>
      <c r="V6" s="183"/>
      <c r="W6" s="183"/>
      <c r="X6" s="183"/>
      <c r="Y6" s="183"/>
      <c r="Z6" s="183"/>
      <c r="AA6" s="183"/>
      <c r="AB6" s="183"/>
      <c r="AC6" s="183"/>
      <c r="AD6" s="183"/>
      <c r="AE6" s="183"/>
      <c r="AF6" s="183"/>
      <c r="AG6" s="183"/>
      <c r="AH6" s="183"/>
      <c r="AI6" s="183"/>
      <c r="AJ6" s="183"/>
      <c r="AK6" s="183"/>
      <c r="AL6" s="183"/>
    </row>
    <row r="7" spans="1:38" ht="18" customHeight="1" x14ac:dyDescent="0.65">
      <c r="A7" s="197"/>
      <c r="B7" s="218" t="str">
        <f>'Master fill'!B7</f>
        <v>Prime Interest Rate or Waited Average Cost of Capital</v>
      </c>
      <c r="C7" s="266"/>
      <c r="D7" s="266"/>
      <c r="E7" s="397">
        <f>'Master fill'!E7</f>
        <v>7.0000000000000007E-2</v>
      </c>
      <c r="F7" s="184"/>
      <c r="G7" s="218" t="str">
        <f>'Master fill'!G7</f>
        <v>Endorsement of Instalment Sale</v>
      </c>
      <c r="H7" s="218"/>
      <c r="I7" s="218"/>
      <c r="J7" s="218"/>
      <c r="K7" s="269">
        <f>'Master fill'!K7</f>
        <v>0</v>
      </c>
      <c r="L7" s="197"/>
      <c r="M7" s="128" t="s">
        <v>27</v>
      </c>
      <c r="N7" s="129"/>
      <c r="O7" s="129"/>
      <c r="P7" s="128"/>
      <c r="Q7" s="128" t="s">
        <v>87</v>
      </c>
      <c r="R7" s="130" t="e">
        <f>1-($E$16/$E$13)</f>
        <v>#DIV/0!</v>
      </c>
      <c r="S7" s="220"/>
      <c r="T7" s="183"/>
      <c r="U7" s="183"/>
      <c r="V7" s="183"/>
      <c r="W7" s="183"/>
      <c r="X7" s="183"/>
      <c r="Y7" s="183"/>
      <c r="Z7" s="183"/>
      <c r="AA7" s="183"/>
      <c r="AB7" s="183"/>
      <c r="AC7" s="183"/>
      <c r="AD7" s="183"/>
      <c r="AE7" s="183"/>
      <c r="AF7" s="183"/>
      <c r="AG7" s="183"/>
      <c r="AH7" s="183"/>
      <c r="AI7" s="183"/>
      <c r="AJ7" s="183"/>
      <c r="AK7" s="183"/>
      <c r="AL7" s="183"/>
    </row>
    <row r="8" spans="1:38" ht="18" customHeight="1" x14ac:dyDescent="0.65">
      <c r="A8" s="197"/>
      <c r="B8" s="218" t="str">
        <f>'Master fill'!B8</f>
        <v>Property appreciation rate (ZAHomes)</v>
      </c>
      <c r="C8" s="218"/>
      <c r="D8" s="184"/>
      <c r="E8" s="397">
        <f>'Master fill'!E8</f>
        <v>0.03</v>
      </c>
      <c r="F8" s="184"/>
      <c r="G8" s="218" t="str">
        <f>'Master fill'!G8</f>
        <v>Renovation costs (excluding contingency)</v>
      </c>
      <c r="H8" s="218"/>
      <c r="I8" s="218"/>
      <c r="J8" s="188"/>
      <c r="K8" s="269">
        <f>'Master fill'!K8</f>
        <v>0</v>
      </c>
      <c r="L8" s="197"/>
      <c r="M8" s="128" t="s">
        <v>19</v>
      </c>
      <c r="N8" s="129"/>
      <c r="O8" s="129"/>
      <c r="P8" s="128"/>
      <c r="Q8" s="128" t="s">
        <v>315</v>
      </c>
      <c r="R8" s="130" t="e">
        <f>$E$19/$E$16</f>
        <v>#DIV/0!</v>
      </c>
      <c r="S8" s="219"/>
      <c r="T8" s="183"/>
      <c r="U8" s="183"/>
      <c r="V8" s="183"/>
      <c r="W8" s="183"/>
      <c r="X8" s="183"/>
      <c r="Y8" s="183"/>
      <c r="Z8" s="183"/>
      <c r="AA8" s="183"/>
      <c r="AB8" s="183"/>
      <c r="AC8" s="183"/>
      <c r="AD8" s="183"/>
      <c r="AE8" s="183"/>
      <c r="AF8" s="183"/>
      <c r="AG8" s="183"/>
      <c r="AH8" s="183"/>
      <c r="AI8" s="183"/>
      <c r="AJ8" s="183"/>
      <c r="AK8" s="183"/>
      <c r="AL8" s="183"/>
    </row>
    <row r="9" spans="1:38" ht="18" customHeight="1" x14ac:dyDescent="0.65">
      <c r="A9" s="197"/>
      <c r="B9" s="218" t="str">
        <f>'Master fill'!B9</f>
        <v>Appreciation rate (Lightstone)</v>
      </c>
      <c r="C9" s="122"/>
      <c r="D9" s="122"/>
      <c r="E9" s="397" t="str">
        <f>'Master fill'!E9</f>
        <v/>
      </c>
      <c r="F9" s="184"/>
      <c r="G9" s="218" t="str">
        <f>'Master fill'!G9</f>
        <v>10%Contigency</v>
      </c>
      <c r="H9" s="179"/>
      <c r="I9" s="179"/>
      <c r="J9" s="179"/>
      <c r="K9" s="269">
        <f>'Master fill'!K9</f>
        <v>0</v>
      </c>
      <c r="L9" s="197"/>
      <c r="M9" s="128" t="s">
        <v>103</v>
      </c>
      <c r="N9" s="129"/>
      <c r="O9" s="129"/>
      <c r="P9" s="128"/>
      <c r="Q9" s="128" t="s">
        <v>316</v>
      </c>
      <c r="R9" s="131" t="e">
        <f>(E19*12)/E16</f>
        <v>#DIV/0!</v>
      </c>
      <c r="S9" s="219"/>
      <c r="T9" s="183"/>
      <c r="U9" s="183"/>
      <c r="V9" s="183"/>
      <c r="W9" s="183"/>
      <c r="X9" s="183"/>
      <c r="Y9" s="183"/>
      <c r="Z9" s="183"/>
      <c r="AA9" s="183"/>
      <c r="AB9" s="183"/>
      <c r="AC9" s="183"/>
      <c r="AD9" s="183"/>
      <c r="AE9" s="183"/>
      <c r="AF9" s="183"/>
      <c r="AG9" s="183"/>
      <c r="AH9" s="183"/>
      <c r="AI9" s="183"/>
      <c r="AJ9" s="183"/>
      <c r="AK9" s="183"/>
      <c r="AL9" s="183"/>
    </row>
    <row r="10" spans="1:38" ht="18" customHeight="1" x14ac:dyDescent="0.65">
      <c r="A10" s="197"/>
      <c r="B10" s="184"/>
      <c r="C10" s="184"/>
      <c r="D10" s="184"/>
      <c r="E10" s="220"/>
      <c r="F10" s="184"/>
      <c r="G10" s="218" t="str">
        <f>'Master fill'!G10</f>
        <v>Sourcing Agent Fee (5%)</v>
      </c>
      <c r="H10" s="218"/>
      <c r="I10" s="218"/>
      <c r="J10" s="218"/>
      <c r="K10" s="269">
        <f>'Master fill'!K10</f>
        <v>0</v>
      </c>
      <c r="L10" s="197"/>
      <c r="M10" s="128" t="s">
        <v>331</v>
      </c>
      <c r="N10" s="129"/>
      <c r="O10" s="129"/>
      <c r="P10" s="128"/>
      <c r="Q10" s="128" t="s">
        <v>44</v>
      </c>
      <c r="R10" s="130" t="e">
        <f>(O20*12)/(E16+K21)</f>
        <v>#DIV/0!</v>
      </c>
      <c r="S10" s="219"/>
      <c r="T10" s="183"/>
      <c r="U10" s="183"/>
      <c r="V10" s="183"/>
      <c r="W10" s="183"/>
      <c r="X10" s="183"/>
      <c r="Y10" s="183"/>
      <c r="Z10" s="183"/>
      <c r="AA10" s="183"/>
      <c r="AB10" s="183"/>
      <c r="AC10" s="183"/>
      <c r="AD10" s="183"/>
      <c r="AE10" s="183"/>
      <c r="AF10" s="183"/>
      <c r="AG10" s="183"/>
      <c r="AH10" s="183"/>
      <c r="AI10" s="183"/>
      <c r="AJ10" s="183"/>
      <c r="AK10" s="183"/>
      <c r="AL10" s="183"/>
    </row>
    <row r="11" spans="1:38" ht="18" customHeight="1" x14ac:dyDescent="0.65">
      <c r="A11" s="197"/>
      <c r="B11" s="410" t="str">
        <f>'Master fill'!B11</f>
        <v>PROPERTY VALUE</v>
      </c>
      <c r="C11" s="414"/>
      <c r="D11" s="414"/>
      <c r="E11" s="122"/>
      <c r="F11" s="184"/>
      <c r="G11" s="218" t="str">
        <f>'Master fill'!G11</f>
        <v>Arrears Rates &amp; Taxes</v>
      </c>
      <c r="H11" s="218"/>
      <c r="I11" s="218"/>
      <c r="J11" s="218"/>
      <c r="K11" s="269">
        <f>'Master fill'!K11</f>
        <v>0</v>
      </c>
      <c r="L11" s="197"/>
      <c r="M11" s="128" t="s">
        <v>17</v>
      </c>
      <c r="N11" s="129"/>
      <c r="O11" s="129"/>
      <c r="P11" s="128"/>
      <c r="Q11" s="128" t="s">
        <v>43</v>
      </c>
      <c r="R11" s="130" t="e">
        <f>E25/E19</f>
        <v>#DIV/0!</v>
      </c>
      <c r="S11" s="219"/>
      <c r="T11" s="183"/>
      <c r="U11" s="183"/>
      <c r="V11" s="183"/>
      <c r="W11" s="183"/>
      <c r="X11" s="183"/>
      <c r="Y11" s="183"/>
      <c r="Z11" s="183"/>
      <c r="AA11" s="183"/>
      <c r="AB11" s="183"/>
      <c r="AC11" s="183"/>
      <c r="AD11" s="183"/>
      <c r="AE11" s="183"/>
      <c r="AF11" s="183"/>
      <c r="AG11" s="183"/>
      <c r="AH11" s="183"/>
      <c r="AI11" s="183"/>
      <c r="AJ11" s="183"/>
      <c r="AK11" s="183"/>
      <c r="AL11" s="183"/>
    </row>
    <row r="12" spans="1:38" ht="18" customHeight="1" x14ac:dyDescent="0.65">
      <c r="A12" s="197"/>
      <c r="B12" s="312" t="str">
        <f>'Master fill'!B12</f>
        <v>Asking Price</v>
      </c>
      <c r="C12" s="218"/>
      <c r="D12" s="218"/>
      <c r="E12" s="478">
        <f>'Master fill'!E12</f>
        <v>0</v>
      </c>
      <c r="F12" s="184"/>
      <c r="G12" s="218" t="str">
        <f>'Master fill'!G12</f>
        <v>Arrears Levy &amp; HOA</v>
      </c>
      <c r="H12" s="218"/>
      <c r="I12" s="218"/>
      <c r="J12" s="218"/>
      <c r="K12" s="269">
        <f>'Master fill'!K12</f>
        <v>0</v>
      </c>
      <c r="L12" s="197"/>
      <c r="M12" s="128" t="s">
        <v>46</v>
      </c>
      <c r="N12" s="129"/>
      <c r="O12" s="129"/>
      <c r="P12" s="128"/>
      <c r="Q12" s="128" t="s">
        <v>373</v>
      </c>
      <c r="R12" s="130" t="e">
        <f>(E19-E25)/E13</f>
        <v>#DIV/0!</v>
      </c>
      <c r="S12" s="219"/>
      <c r="T12" s="183"/>
      <c r="U12" s="183"/>
      <c r="V12" s="183"/>
      <c r="W12" s="183"/>
      <c r="X12" s="183"/>
      <c r="Y12" s="183"/>
      <c r="Z12" s="183"/>
      <c r="AA12" s="183"/>
      <c r="AB12" s="183"/>
      <c r="AC12" s="183"/>
      <c r="AD12" s="183"/>
      <c r="AE12" s="183"/>
      <c r="AF12" s="183"/>
      <c r="AG12" s="183"/>
      <c r="AH12" s="183"/>
      <c r="AI12" s="183"/>
      <c r="AJ12" s="183"/>
      <c r="AK12" s="183"/>
      <c r="AL12" s="183"/>
    </row>
    <row r="13" spans="1:38" ht="18" customHeight="1" x14ac:dyDescent="0.65">
      <c r="A13" s="197"/>
      <c r="B13" s="312" t="str">
        <f>'Master fill'!B13</f>
        <v>Lightstone Value (MV)</v>
      </c>
      <c r="C13" s="218"/>
      <c r="D13" s="218"/>
      <c r="E13" s="478">
        <f>'Master fill'!E13</f>
        <v>0</v>
      </c>
      <c r="F13" s="184"/>
      <c r="G13" s="218" t="str">
        <f>'Master fill'!G13</f>
        <v>Arrears Municipal Accounts</v>
      </c>
      <c r="H13" s="218"/>
      <c r="I13" s="218"/>
      <c r="J13" s="218"/>
      <c r="K13" s="269">
        <f>'Master fill'!K13</f>
        <v>0</v>
      </c>
      <c r="L13" s="197"/>
      <c r="M13" s="128" t="s">
        <v>18</v>
      </c>
      <c r="N13" s="129"/>
      <c r="O13" s="129"/>
      <c r="P13" s="128"/>
      <c r="Q13" s="128" t="s">
        <v>110</v>
      </c>
      <c r="R13" s="132">
        <f>E42*12</f>
        <v>0</v>
      </c>
      <c r="S13" s="219"/>
      <c r="T13" s="183"/>
      <c r="U13" s="183"/>
      <c r="V13" s="183"/>
      <c r="W13" s="183"/>
      <c r="X13" s="183"/>
      <c r="Y13" s="183"/>
      <c r="Z13" s="183"/>
      <c r="AA13" s="183"/>
      <c r="AB13" s="183"/>
      <c r="AC13" s="183"/>
      <c r="AD13" s="183"/>
      <c r="AE13" s="183"/>
      <c r="AF13" s="183"/>
      <c r="AG13" s="183"/>
      <c r="AH13" s="183"/>
      <c r="AI13" s="183"/>
      <c r="AJ13" s="183"/>
      <c r="AK13" s="183"/>
      <c r="AL13" s="183"/>
    </row>
    <row r="14" spans="1:38" ht="18" customHeight="1" x14ac:dyDescent="0.65">
      <c r="A14" s="197"/>
      <c r="B14" s="312" t="str">
        <f>'Master fill'!B14</f>
        <v>Property 24</v>
      </c>
      <c r="C14" s="218"/>
      <c r="D14" s="218"/>
      <c r="E14" s="478">
        <f>'Master fill'!E14</f>
        <v>0</v>
      </c>
      <c r="F14" s="184"/>
      <c r="G14" s="218" t="str">
        <f>'Master fill'!G14</f>
        <v>Eviction Costs</v>
      </c>
      <c r="H14" s="218"/>
      <c r="I14" s="218"/>
      <c r="J14" s="218"/>
      <c r="K14" s="269">
        <f>'Master fill'!K14</f>
        <v>0</v>
      </c>
      <c r="L14" s="197"/>
      <c r="M14" s="128" t="s">
        <v>351</v>
      </c>
      <c r="N14" s="219"/>
      <c r="O14" s="219"/>
      <c r="P14" s="219"/>
      <c r="Q14" s="128" t="s">
        <v>368</v>
      </c>
      <c r="R14" s="221" t="e">
        <f>((E16+K8)/E15)</f>
        <v>#DIV/0!</v>
      </c>
      <c r="S14" s="219"/>
      <c r="T14" s="183"/>
      <c r="U14" s="183"/>
      <c r="V14" s="183"/>
      <c r="W14" s="183"/>
      <c r="X14" s="183"/>
      <c r="Y14" s="183"/>
      <c r="Z14" s="183"/>
      <c r="AA14" s="183"/>
      <c r="AB14" s="183"/>
      <c r="AC14" s="183"/>
      <c r="AD14" s="183"/>
      <c r="AE14" s="183"/>
      <c r="AF14" s="183"/>
      <c r="AG14" s="183"/>
      <c r="AH14" s="183"/>
      <c r="AI14" s="183"/>
      <c r="AJ14" s="183"/>
      <c r="AK14" s="183"/>
      <c r="AL14" s="183"/>
    </row>
    <row r="15" spans="1:38" ht="18" customHeight="1" x14ac:dyDescent="0.65">
      <c r="A15" s="197"/>
      <c r="B15" s="312" t="str">
        <f>'Master fill'!B15</f>
        <v>After Repair Value</v>
      </c>
      <c r="C15" s="218"/>
      <c r="D15" s="218"/>
      <c r="E15" s="478">
        <f>'Master fill'!E15</f>
        <v>0</v>
      </c>
      <c r="F15" s="184"/>
      <c r="G15" s="218" t="str">
        <f>'Master fill'!G15</f>
        <v>Holding Costs (0 Months)</v>
      </c>
      <c r="H15" s="218"/>
      <c r="I15" s="218"/>
      <c r="J15" s="218"/>
      <c r="K15" s="269">
        <f>'Master fill'!K15</f>
        <v>0</v>
      </c>
      <c r="L15" s="197"/>
      <c r="M15" s="128"/>
      <c r="N15" s="219"/>
      <c r="O15" s="219"/>
      <c r="P15" s="219"/>
      <c r="Q15" s="219"/>
      <c r="R15" s="219"/>
      <c r="S15" s="219"/>
      <c r="T15" s="183"/>
      <c r="U15" s="183"/>
      <c r="V15" s="183"/>
      <c r="W15" s="183"/>
      <c r="X15" s="183"/>
      <c r="Y15" s="183"/>
      <c r="Z15" s="183"/>
      <c r="AA15" s="183"/>
      <c r="AB15" s="183"/>
      <c r="AC15" s="183"/>
      <c r="AD15" s="183"/>
      <c r="AE15" s="183"/>
      <c r="AF15" s="183"/>
      <c r="AG15" s="183"/>
      <c r="AH15" s="183"/>
      <c r="AI15" s="183"/>
      <c r="AJ15" s="183"/>
      <c r="AK15" s="183"/>
      <c r="AL15" s="183"/>
    </row>
    <row r="16" spans="1:38" ht="18" customHeight="1" x14ac:dyDescent="0.65">
      <c r="A16" s="197"/>
      <c r="B16" s="312" t="str">
        <f>'Master fill'!B16</f>
        <v>Purchase Price / Acquisition</v>
      </c>
      <c r="C16" s="218"/>
      <c r="D16" s="218"/>
      <c r="E16" s="478">
        <f>'Master fill'!E16</f>
        <v>0</v>
      </c>
      <c r="F16" s="184"/>
      <c r="G16" s="218" t="str">
        <f>'Master fill'!G16</f>
        <v>Sub-division Costs</v>
      </c>
      <c r="H16" s="218"/>
      <c r="I16" s="218"/>
      <c r="J16" s="218"/>
      <c r="K16" s="269">
        <f>'Master fill'!K16</f>
        <v>0</v>
      </c>
      <c r="L16" s="197"/>
      <c r="M16" s="840" t="s">
        <v>95</v>
      </c>
      <c r="N16" s="841"/>
      <c r="O16" s="841"/>
      <c r="P16" s="841"/>
      <c r="Q16" s="841"/>
      <c r="R16" s="841"/>
      <c r="S16" s="842"/>
      <c r="T16" s="183"/>
      <c r="U16" s="183"/>
      <c r="V16" s="183"/>
      <c r="W16" s="183"/>
      <c r="X16" s="183"/>
      <c r="Y16" s="183"/>
      <c r="Z16" s="183"/>
      <c r="AA16" s="183"/>
      <c r="AB16" s="183"/>
      <c r="AC16" s="183"/>
      <c r="AD16" s="183"/>
      <c r="AE16" s="183"/>
      <c r="AF16" s="183"/>
      <c r="AG16" s="183"/>
      <c r="AH16" s="183"/>
      <c r="AI16" s="183"/>
      <c r="AJ16" s="183"/>
      <c r="AK16" s="183"/>
      <c r="AL16" s="183"/>
    </row>
    <row r="17" spans="1:38" ht="18" customHeight="1" x14ac:dyDescent="0.65">
      <c r="A17" s="197"/>
      <c r="B17" s="184"/>
      <c r="C17" s="184"/>
      <c r="D17" s="184"/>
      <c r="E17" s="220"/>
      <c r="F17" s="184"/>
      <c r="G17" s="218" t="str">
        <f>'Master fill'!G17</f>
        <v>Plan Approval Costs</v>
      </c>
      <c r="H17" s="218"/>
      <c r="I17" s="218"/>
      <c r="J17" s="218"/>
      <c r="K17" s="269">
        <f>'Master fill'!K17</f>
        <v>0</v>
      </c>
      <c r="L17" s="197"/>
      <c r="M17" s="843"/>
      <c r="N17" s="844"/>
      <c r="O17" s="844"/>
      <c r="P17" s="844"/>
      <c r="Q17" s="844"/>
      <c r="R17" s="844"/>
      <c r="S17" s="845"/>
      <c r="T17" s="183"/>
      <c r="U17" s="183"/>
      <c r="V17" s="183"/>
      <c r="W17" s="183"/>
      <c r="X17" s="183"/>
      <c r="Y17" s="183"/>
      <c r="Z17" s="183"/>
      <c r="AA17" s="183"/>
      <c r="AB17" s="183"/>
      <c r="AC17" s="183"/>
      <c r="AD17" s="183"/>
      <c r="AE17" s="183"/>
      <c r="AF17" s="183"/>
      <c r="AG17" s="183"/>
      <c r="AH17" s="183"/>
      <c r="AI17" s="183"/>
      <c r="AJ17" s="183"/>
      <c r="AK17" s="183"/>
      <c r="AL17" s="183"/>
    </row>
    <row r="18" spans="1:38" ht="18" customHeight="1" x14ac:dyDescent="0.65">
      <c r="A18" s="197"/>
      <c r="B18" s="410" t="str">
        <f>'Master fill'!B18</f>
        <v>INCOME</v>
      </c>
      <c r="C18" s="184"/>
      <c r="D18" s="184"/>
      <c r="E18" s="220"/>
      <c r="F18" s="184"/>
      <c r="G18" s="218" t="str">
        <f>'Master fill'!G18</f>
        <v>Zoning Costs</v>
      </c>
      <c r="H18" s="218"/>
      <c r="I18" s="218"/>
      <c r="J18" s="218"/>
      <c r="K18" s="269">
        <f>'Master fill'!K18</f>
        <v>0</v>
      </c>
      <c r="L18" s="197"/>
      <c r="M18" s="822" t="s">
        <v>376</v>
      </c>
      <c r="N18" s="468"/>
      <c r="O18" s="830" t="s">
        <v>94</v>
      </c>
      <c r="P18" s="830"/>
      <c r="Q18" s="830"/>
      <c r="R18" s="826" t="s">
        <v>85</v>
      </c>
      <c r="S18" s="164"/>
      <c r="T18" s="183"/>
      <c r="U18" s="183"/>
      <c r="V18" s="183"/>
      <c r="W18" s="183"/>
      <c r="X18" s="183"/>
      <c r="Y18" s="183"/>
      <c r="Z18" s="183"/>
      <c r="AA18" s="183"/>
      <c r="AB18" s="183"/>
      <c r="AC18" s="183"/>
      <c r="AD18" s="183"/>
      <c r="AE18" s="183"/>
      <c r="AF18" s="183"/>
      <c r="AG18" s="183"/>
      <c r="AH18" s="183"/>
      <c r="AI18" s="183"/>
      <c r="AJ18" s="183"/>
      <c r="AK18" s="183"/>
      <c r="AL18" s="183"/>
    </row>
    <row r="19" spans="1:38" ht="18" customHeight="1" x14ac:dyDescent="0.65">
      <c r="A19" s="197"/>
      <c r="B19" s="218" t="str">
        <f>'Master fill'!B19</f>
        <v>Monthly Gross Rent Income - Buy to Let</v>
      </c>
      <c r="C19" s="218"/>
      <c r="D19" s="218"/>
      <c r="E19" s="478">
        <f>'Master fill'!E19</f>
        <v>0</v>
      </c>
      <c r="F19" s="184"/>
      <c r="G19" s="218" t="str">
        <f>'Master fill'!G19</f>
        <v>Tenant Placement Costs</v>
      </c>
      <c r="H19" s="218"/>
      <c r="I19" s="218"/>
      <c r="J19" s="218"/>
      <c r="K19" s="269">
        <f>'Master fill'!K19</f>
        <v>0</v>
      </c>
      <c r="L19" s="197"/>
      <c r="M19" s="823"/>
      <c r="N19" s="468"/>
      <c r="O19" s="181" t="s">
        <v>106</v>
      </c>
      <c r="P19" s="181" t="s">
        <v>89</v>
      </c>
      <c r="Q19" s="181" t="s">
        <v>90</v>
      </c>
      <c r="R19" s="826"/>
      <c r="S19" s="164"/>
      <c r="T19" s="183"/>
      <c r="U19" s="183"/>
      <c r="V19" s="183"/>
      <c r="W19" s="183"/>
      <c r="X19" s="183"/>
      <c r="Y19" s="183"/>
      <c r="Z19" s="183"/>
      <c r="AA19" s="183"/>
      <c r="AB19" s="183"/>
      <c r="AC19" s="183"/>
      <c r="AD19" s="183"/>
      <c r="AE19" s="183"/>
      <c r="AF19" s="183"/>
      <c r="AG19" s="183"/>
      <c r="AH19" s="183"/>
      <c r="AI19" s="183"/>
      <c r="AJ19" s="183"/>
      <c r="AK19" s="183"/>
      <c r="AL19" s="183"/>
    </row>
    <row r="20" spans="1:38" ht="18" customHeight="1" x14ac:dyDescent="0.65">
      <c r="A20" s="197"/>
      <c r="B20" s="184"/>
      <c r="C20" s="184"/>
      <c r="D20" s="184"/>
      <c r="E20" s="220"/>
      <c r="F20" s="184"/>
      <c r="G20" s="218" t="str">
        <f>'Master fill'!G20</f>
        <v>Other costs</v>
      </c>
      <c r="H20" s="218"/>
      <c r="I20" s="218"/>
      <c r="J20" s="218"/>
      <c r="K20" s="269">
        <f>'Master fill'!K20</f>
        <v>0</v>
      </c>
      <c r="L20" s="197"/>
      <c r="M20" s="256" t="s">
        <v>47</v>
      </c>
      <c r="N20" s="256"/>
      <c r="O20" s="125">
        <f t="shared" ref="O20:P24" si="0">X48</f>
        <v>0</v>
      </c>
      <c r="P20" s="192">
        <f t="shared" si="0"/>
        <v>0</v>
      </c>
      <c r="Q20" s="192">
        <f>P20</f>
        <v>0</v>
      </c>
      <c r="R20" s="222">
        <f>Z48</f>
        <v>0</v>
      </c>
      <c r="S20" s="164"/>
      <c r="T20" s="183"/>
      <c r="U20" s="183"/>
      <c r="V20" s="183"/>
      <c r="W20" s="183"/>
      <c r="X20" s="183"/>
      <c r="Y20" s="183"/>
      <c r="Z20" s="183"/>
      <c r="AA20" s="183"/>
      <c r="AB20" s="183"/>
      <c r="AC20" s="183"/>
      <c r="AD20" s="183"/>
      <c r="AE20" s="183"/>
      <c r="AF20" s="183"/>
      <c r="AG20" s="183"/>
      <c r="AH20" s="183"/>
      <c r="AI20" s="183"/>
      <c r="AJ20" s="183"/>
      <c r="AK20" s="183"/>
      <c r="AL20" s="183"/>
    </row>
    <row r="21" spans="1:38" ht="18" customHeight="1" thickBot="1" x14ac:dyDescent="0.8">
      <c r="A21" s="197"/>
      <c r="B21" s="184"/>
      <c r="C21" s="184"/>
      <c r="D21" s="184"/>
      <c r="E21" s="220"/>
      <c r="F21" s="184"/>
      <c r="G21" s="821" t="str">
        <f>'Master fill'!G21:J21</f>
        <v>Capitalised Expenses</v>
      </c>
      <c r="H21" s="821"/>
      <c r="I21" s="821"/>
      <c r="J21" s="821"/>
      <c r="K21" s="479">
        <f>'Master fill'!K21</f>
        <v>0</v>
      </c>
      <c r="L21" s="197"/>
      <c r="M21" s="139" t="s">
        <v>48</v>
      </c>
      <c r="N21" s="139"/>
      <c r="O21" s="192">
        <f t="shared" si="0"/>
        <v>0</v>
      </c>
      <c r="P21" s="192">
        <f t="shared" si="0"/>
        <v>0</v>
      </c>
      <c r="Q21" s="192">
        <f>Q20+P21</f>
        <v>0</v>
      </c>
      <c r="R21" s="134">
        <f>Z49</f>
        <v>0</v>
      </c>
      <c r="S21" s="164"/>
      <c r="T21" s="183"/>
      <c r="U21" s="183"/>
      <c r="V21" s="183"/>
      <c r="W21" s="183"/>
      <c r="X21" s="183"/>
      <c r="Y21" s="183"/>
      <c r="Z21" s="183"/>
      <c r="AA21" s="183"/>
      <c r="AB21" s="183"/>
      <c r="AC21" s="183"/>
      <c r="AD21" s="183"/>
      <c r="AE21" s="183"/>
      <c r="AF21" s="183"/>
      <c r="AG21" s="183"/>
      <c r="AH21" s="183"/>
      <c r="AI21" s="183"/>
      <c r="AJ21" s="183"/>
      <c r="AK21" s="183"/>
      <c r="AL21" s="183"/>
    </row>
    <row r="22" spans="1:38" ht="18" customHeight="1" thickTop="1" x14ac:dyDescent="0.65">
      <c r="A22" s="197"/>
      <c r="B22" s="184"/>
      <c r="C22" s="184"/>
      <c r="D22" s="184"/>
      <c r="E22" s="220"/>
      <c r="F22" s="184"/>
      <c r="G22" s="218"/>
      <c r="H22" s="218"/>
      <c r="I22" s="218"/>
      <c r="J22" s="218"/>
      <c r="K22" s="218"/>
      <c r="L22" s="197"/>
      <c r="M22" s="139" t="s">
        <v>49</v>
      </c>
      <c r="N22" s="139"/>
      <c r="O22" s="192">
        <f t="shared" si="0"/>
        <v>0</v>
      </c>
      <c r="P22" s="192">
        <f t="shared" si="0"/>
        <v>0</v>
      </c>
      <c r="Q22" s="192">
        <f>Q21+P22</f>
        <v>0</v>
      </c>
      <c r="R22" s="134">
        <f>Z50</f>
        <v>0</v>
      </c>
      <c r="S22" s="171"/>
      <c r="T22" s="183"/>
      <c r="U22" s="183"/>
      <c r="V22" s="183"/>
      <c r="W22" s="183"/>
      <c r="X22" s="183"/>
      <c r="Y22" s="183"/>
      <c r="Z22" s="183"/>
      <c r="AA22" s="183"/>
      <c r="AB22" s="183"/>
      <c r="AC22" s="183"/>
      <c r="AD22" s="183"/>
      <c r="AE22" s="183"/>
      <c r="AF22" s="183"/>
      <c r="AG22" s="183"/>
      <c r="AH22" s="183"/>
      <c r="AI22" s="183"/>
      <c r="AJ22" s="183"/>
      <c r="AK22" s="183"/>
      <c r="AL22" s="183"/>
    </row>
    <row r="23" spans="1:38" ht="18" customHeight="1" x14ac:dyDescent="0.65">
      <c r="A23" s="197"/>
      <c r="B23" s="184"/>
      <c r="C23" s="184"/>
      <c r="D23" s="184"/>
      <c r="E23" s="220"/>
      <c r="F23" s="184"/>
      <c r="G23" s="218"/>
      <c r="H23" s="218"/>
      <c r="I23" s="218"/>
      <c r="J23" s="218"/>
      <c r="K23" s="269" t="str">
        <f>'Master fill'!K23</f>
        <v>LTV</v>
      </c>
      <c r="L23" s="197"/>
      <c r="M23" s="139" t="s">
        <v>50</v>
      </c>
      <c r="N23" s="139"/>
      <c r="O23" s="192">
        <f t="shared" si="0"/>
        <v>0</v>
      </c>
      <c r="P23" s="192">
        <f t="shared" si="0"/>
        <v>0</v>
      </c>
      <c r="Q23" s="192">
        <f>Q22+P23</f>
        <v>0</v>
      </c>
      <c r="R23" s="134">
        <f>Z51</f>
        <v>0</v>
      </c>
      <c r="S23" s="171"/>
      <c r="T23" s="183"/>
      <c r="U23" s="183"/>
      <c r="V23" s="183"/>
      <c r="W23" s="183"/>
      <c r="X23" s="183"/>
      <c r="Y23" s="183"/>
      <c r="Z23" s="183"/>
      <c r="AA23" s="183"/>
      <c r="AB23" s="183"/>
      <c r="AC23" s="183"/>
      <c r="AD23" s="183"/>
      <c r="AE23" s="183"/>
      <c r="AF23" s="183"/>
      <c r="AG23" s="183"/>
      <c r="AH23" s="183"/>
      <c r="AI23" s="183"/>
      <c r="AJ23" s="183"/>
      <c r="AK23" s="183"/>
      <c r="AL23" s="183"/>
    </row>
    <row r="24" spans="1:38" ht="18" customHeight="1" x14ac:dyDescent="0.65">
      <c r="A24" s="197"/>
      <c r="B24" s="184"/>
      <c r="C24" s="184"/>
      <c r="D24" s="184"/>
      <c r="E24" s="220"/>
      <c r="F24" s="184"/>
      <c r="G24" s="820" t="str">
        <f>'Master fill'!G24:J24</f>
        <v>BOND</v>
      </c>
      <c r="H24" s="820"/>
      <c r="I24" s="820"/>
      <c r="J24" s="820"/>
      <c r="K24" s="265">
        <f>'Master fill'!K24</f>
        <v>1</v>
      </c>
      <c r="L24" s="197"/>
      <c r="M24" s="139" t="s">
        <v>51</v>
      </c>
      <c r="N24" s="139"/>
      <c r="O24" s="192">
        <f t="shared" si="0"/>
        <v>0</v>
      </c>
      <c r="P24" s="192">
        <f t="shared" si="0"/>
        <v>0</v>
      </c>
      <c r="Q24" s="192">
        <f>Q23+P24</f>
        <v>0</v>
      </c>
      <c r="R24" s="134">
        <f>Z52</f>
        <v>0</v>
      </c>
      <c r="S24" s="171"/>
      <c r="T24" s="183"/>
      <c r="U24" s="183"/>
      <c r="V24" s="183"/>
      <c r="W24" s="183"/>
      <c r="X24" s="183"/>
      <c r="Y24" s="183"/>
      <c r="Z24" s="183"/>
      <c r="AA24" s="183"/>
      <c r="AB24" s="183"/>
      <c r="AC24" s="183"/>
      <c r="AD24" s="183"/>
      <c r="AE24" s="183"/>
      <c r="AF24" s="183"/>
      <c r="AG24" s="183"/>
      <c r="AH24" s="183"/>
      <c r="AI24" s="183"/>
      <c r="AJ24" s="183"/>
      <c r="AK24" s="183"/>
      <c r="AL24" s="183"/>
    </row>
    <row r="25" spans="1:38" ht="18" customHeight="1" x14ac:dyDescent="0.65">
      <c r="A25" s="197"/>
      <c r="B25" s="410" t="s">
        <v>26</v>
      </c>
      <c r="C25" s="414"/>
      <c r="D25" s="414"/>
      <c r="E25" s="292">
        <f>'Master fill'!E25</f>
        <v>0</v>
      </c>
      <c r="F25" s="184"/>
      <c r="G25" s="218" t="str">
        <f>'Master fill'!G25</f>
        <v>Bond amount</v>
      </c>
      <c r="H25" s="218"/>
      <c r="I25" s="218"/>
      <c r="J25" s="218"/>
      <c r="K25" s="269">
        <f>'Master fill'!K25</f>
        <v>0</v>
      </c>
      <c r="L25" s="197"/>
      <c r="M25" s="171"/>
      <c r="N25" s="171"/>
      <c r="O25" s="171"/>
      <c r="P25" s="171"/>
      <c r="Q25" s="171"/>
      <c r="R25" s="171"/>
      <c r="S25" s="171"/>
      <c r="T25" s="183"/>
      <c r="U25" s="183"/>
      <c r="V25" s="183"/>
      <c r="W25" s="183"/>
      <c r="X25" s="183"/>
      <c r="Y25" s="183"/>
      <c r="Z25" s="183"/>
      <c r="AA25" s="183"/>
      <c r="AB25" s="183"/>
      <c r="AC25" s="183"/>
      <c r="AD25" s="183"/>
      <c r="AE25" s="183"/>
      <c r="AF25" s="183"/>
      <c r="AG25" s="183"/>
      <c r="AH25" s="183"/>
      <c r="AI25" s="183"/>
      <c r="AJ25" s="183"/>
      <c r="AK25" s="183"/>
      <c r="AL25" s="183"/>
    </row>
    <row r="26" spans="1:38" ht="18" customHeight="1" x14ac:dyDescent="0.65">
      <c r="A26" s="197"/>
      <c r="B26" s="218" t="str">
        <f>'Master fill'!B26</f>
        <v>Levy | HOA</v>
      </c>
      <c r="C26" s="218"/>
      <c r="D26" s="218"/>
      <c r="E26" s="269">
        <f>'Master fill'!E26</f>
        <v>0</v>
      </c>
      <c r="F26" s="184"/>
      <c r="G26" s="218" t="str">
        <f>'Master fill'!G26</f>
        <v>Deposit amount required</v>
      </c>
      <c r="H26" s="218"/>
      <c r="I26" s="218"/>
      <c r="J26" s="218"/>
      <c r="K26" s="269">
        <f>'Master fill'!K26</f>
        <v>0</v>
      </c>
      <c r="L26" s="197"/>
      <c r="M26" s="171"/>
      <c r="N26" s="171"/>
      <c r="O26" s="171"/>
      <c r="P26" s="171"/>
      <c r="Q26" s="171"/>
      <c r="R26" s="171"/>
      <c r="S26" s="171"/>
      <c r="T26" s="183"/>
      <c r="U26" s="183"/>
      <c r="V26" s="183"/>
      <c r="W26" s="183"/>
      <c r="X26" s="183"/>
      <c r="Y26" s="183"/>
      <c r="Z26" s="183"/>
      <c r="AA26" s="183"/>
      <c r="AB26" s="183"/>
      <c r="AC26" s="183"/>
      <c r="AD26" s="183"/>
      <c r="AE26" s="183"/>
      <c r="AF26" s="183"/>
      <c r="AG26" s="183"/>
      <c r="AH26" s="183"/>
      <c r="AI26" s="183"/>
      <c r="AJ26" s="183"/>
      <c r="AK26" s="183"/>
      <c r="AL26" s="183"/>
    </row>
    <row r="27" spans="1:38" ht="18" customHeight="1" x14ac:dyDescent="0.65">
      <c r="A27" s="197"/>
      <c r="B27" s="218" t="str">
        <f>'Master fill'!B27</f>
        <v>Rates &amp; Taxes</v>
      </c>
      <c r="C27" s="218"/>
      <c r="D27" s="218"/>
      <c r="E27" s="269">
        <f>'Master fill'!E27</f>
        <v>0</v>
      </c>
      <c r="F27" s="184"/>
      <c r="G27" s="218" t="str">
        <f>'Master fill'!G27</f>
        <v xml:space="preserve">Interest rate </v>
      </c>
      <c r="H27" s="218"/>
      <c r="I27" s="218"/>
      <c r="J27" s="218"/>
      <c r="K27" s="480">
        <v>0.105</v>
      </c>
      <c r="L27" s="197"/>
      <c r="M27" s="840" t="s">
        <v>96</v>
      </c>
      <c r="N27" s="841"/>
      <c r="O27" s="841"/>
      <c r="P27" s="841"/>
      <c r="Q27" s="841"/>
      <c r="R27" s="841"/>
      <c r="S27" s="842"/>
      <c r="T27" s="183"/>
      <c r="U27" s="183"/>
      <c r="V27" s="183"/>
      <c r="W27" s="183"/>
      <c r="X27" s="183"/>
      <c r="Y27" s="183"/>
      <c r="Z27" s="183"/>
      <c r="AA27" s="183"/>
      <c r="AB27" s="183"/>
      <c r="AC27" s="183"/>
      <c r="AD27" s="183"/>
      <c r="AE27" s="183"/>
      <c r="AF27" s="183"/>
      <c r="AG27" s="183"/>
      <c r="AH27" s="183"/>
      <c r="AI27" s="183"/>
      <c r="AJ27" s="183"/>
      <c r="AK27" s="183"/>
      <c r="AL27" s="183"/>
    </row>
    <row r="28" spans="1:38" ht="18" customHeight="1" x14ac:dyDescent="0.65">
      <c r="A28" s="197"/>
      <c r="B28" s="218" t="str">
        <f>'Master fill'!B28</f>
        <v>Water &amp; services</v>
      </c>
      <c r="C28" s="218"/>
      <c r="D28" s="218"/>
      <c r="E28" s="269">
        <f>'Master fill'!E28</f>
        <v>0</v>
      </c>
      <c r="F28" s="184"/>
      <c r="G28" s="218" t="str">
        <f>'Master fill'!G28</f>
        <v>Loan Term in Years</v>
      </c>
      <c r="H28" s="218"/>
      <c r="I28" s="218"/>
      <c r="J28" s="179"/>
      <c r="K28" s="275">
        <f>'Master fill'!K28</f>
        <v>20</v>
      </c>
      <c r="L28" s="197"/>
      <c r="M28" s="843"/>
      <c r="N28" s="844"/>
      <c r="O28" s="844"/>
      <c r="P28" s="844"/>
      <c r="Q28" s="844"/>
      <c r="R28" s="844"/>
      <c r="S28" s="845"/>
      <c r="T28" s="183"/>
      <c r="U28" s="183"/>
      <c r="V28" s="183"/>
      <c r="W28" s="183"/>
      <c r="X28" s="183"/>
      <c r="Y28" s="183"/>
      <c r="Z28" s="183"/>
      <c r="AA28" s="183"/>
      <c r="AB28" s="183"/>
      <c r="AC28" s="183"/>
      <c r="AD28" s="183"/>
      <c r="AE28" s="183"/>
      <c r="AF28" s="183"/>
      <c r="AG28" s="183"/>
      <c r="AH28" s="183"/>
      <c r="AI28" s="183"/>
      <c r="AJ28" s="183"/>
      <c r="AK28" s="183"/>
      <c r="AL28" s="183"/>
    </row>
    <row r="29" spans="1:38" ht="18" customHeight="1" x14ac:dyDescent="0.65">
      <c r="A29" s="197"/>
      <c r="B29" s="218" t="str">
        <f>'Master fill'!B29</f>
        <v>Electricity</v>
      </c>
      <c r="C29" s="218"/>
      <c r="D29" s="218"/>
      <c r="E29" s="269">
        <f>'Master fill'!E29</f>
        <v>0</v>
      </c>
      <c r="F29" s="184"/>
      <c r="G29" s="218" t="str">
        <f>'Master fill'!G29</f>
        <v>Monthly Re-Payment</v>
      </c>
      <c r="H29" s="218"/>
      <c r="I29" s="218"/>
      <c r="J29" s="218"/>
      <c r="K29" s="269">
        <f>'BTL-Amort-Stress-Test'!H3</f>
        <v>0</v>
      </c>
      <c r="L29" s="197"/>
      <c r="M29" s="849" t="s">
        <v>376</v>
      </c>
      <c r="N29" s="469"/>
      <c r="O29" s="827" t="s">
        <v>79</v>
      </c>
      <c r="P29" s="827" t="s">
        <v>107</v>
      </c>
      <c r="Q29" s="827" t="s">
        <v>91</v>
      </c>
      <c r="R29" s="826" t="s">
        <v>86</v>
      </c>
      <c r="S29" s="193"/>
      <c r="T29" s="183"/>
      <c r="U29" s="183"/>
      <c r="V29" s="183"/>
      <c r="W29" s="183"/>
      <c r="X29" s="183"/>
      <c r="Y29" s="183"/>
      <c r="Z29" s="183"/>
      <c r="AA29" s="183"/>
      <c r="AB29" s="183"/>
      <c r="AC29" s="183"/>
      <c r="AD29" s="183"/>
      <c r="AE29" s="183"/>
      <c r="AF29" s="183"/>
      <c r="AG29" s="183"/>
      <c r="AH29" s="183"/>
      <c r="AI29" s="183"/>
      <c r="AJ29" s="183"/>
      <c r="AK29" s="183"/>
      <c r="AL29" s="183"/>
    </row>
    <row r="30" spans="1:38" ht="18" customHeight="1" x14ac:dyDescent="0.65">
      <c r="A30" s="197"/>
      <c r="B30" s="218" t="str">
        <f>'Master fill'!B30</f>
        <v>Building Insurance</v>
      </c>
      <c r="C30" s="217"/>
      <c r="D30" s="217"/>
      <c r="E30" s="269">
        <f>'Master fill'!E30</f>
        <v>0</v>
      </c>
      <c r="F30" s="184"/>
      <c r="G30" s="218"/>
      <c r="H30" s="218"/>
      <c r="I30" s="218"/>
      <c r="J30" s="218"/>
      <c r="K30" s="122"/>
      <c r="L30" s="197"/>
      <c r="M30" s="829"/>
      <c r="N30" s="468"/>
      <c r="O30" s="827"/>
      <c r="P30" s="827"/>
      <c r="Q30" s="827"/>
      <c r="R30" s="826"/>
      <c r="S30" s="193"/>
      <c r="T30" s="183"/>
      <c r="U30" s="183"/>
      <c r="V30" s="183"/>
      <c r="W30" s="183"/>
      <c r="X30" s="183"/>
      <c r="Y30" s="183"/>
      <c r="Z30" s="183"/>
      <c r="AA30" s="183"/>
      <c r="AB30" s="183"/>
      <c r="AC30" s="183"/>
      <c r="AD30" s="183"/>
      <c r="AE30" s="183"/>
      <c r="AF30" s="183"/>
      <c r="AG30" s="183"/>
      <c r="AH30" s="183"/>
      <c r="AI30" s="183"/>
      <c r="AJ30" s="183"/>
      <c r="AK30" s="183"/>
      <c r="AL30" s="183"/>
    </row>
    <row r="31" spans="1:38" ht="18" customHeight="1" x14ac:dyDescent="0.65">
      <c r="A31" s="197"/>
      <c r="B31" s="218" t="str">
        <f>'Master fill'!B31</f>
        <v>Security</v>
      </c>
      <c r="C31" s="217"/>
      <c r="D31" s="217"/>
      <c r="E31" s="269">
        <f>'Master fill'!E31</f>
        <v>0</v>
      </c>
      <c r="F31" s="184"/>
      <c r="G31" s="410" t="str">
        <f>'Master fill'!G31</f>
        <v>ANGEL INVESTOR</v>
      </c>
      <c r="H31" s="414"/>
      <c r="I31" s="414"/>
      <c r="J31" s="414"/>
      <c r="K31" s="61"/>
      <c r="L31" s="197"/>
      <c r="M31" s="829"/>
      <c r="N31" s="468"/>
      <c r="O31" s="827"/>
      <c r="P31" s="827"/>
      <c r="Q31" s="827"/>
      <c r="R31" s="826"/>
      <c r="S31" s="193"/>
      <c r="T31" s="183"/>
      <c r="U31" s="183"/>
      <c r="V31" s="183"/>
      <c r="W31" s="183"/>
      <c r="X31" s="183"/>
      <c r="Y31" s="183"/>
      <c r="Z31" s="183"/>
      <c r="AA31" s="183"/>
      <c r="AB31" s="183"/>
      <c r="AC31" s="183"/>
      <c r="AD31" s="183"/>
      <c r="AE31" s="183"/>
      <c r="AF31" s="183"/>
      <c r="AG31" s="183"/>
      <c r="AH31" s="183"/>
      <c r="AI31" s="183"/>
      <c r="AJ31" s="183"/>
      <c r="AK31" s="183"/>
      <c r="AL31" s="183"/>
    </row>
    <row r="32" spans="1:38" ht="18" customHeight="1" x14ac:dyDescent="0.65">
      <c r="A32" s="197"/>
      <c r="B32" s="218" t="str">
        <f>'Master fill'!B32</f>
        <v>Wi-Fi</v>
      </c>
      <c r="C32" s="217"/>
      <c r="D32" s="217"/>
      <c r="E32" s="269">
        <f>'Master fill'!E32</f>
        <v>0</v>
      </c>
      <c r="F32" s="184"/>
      <c r="G32" s="218" t="str">
        <f>'Master fill'!G32</f>
        <v>Capital Employment</v>
      </c>
      <c r="H32" s="218"/>
      <c r="I32" s="218"/>
      <c r="J32" s="218"/>
      <c r="K32" s="269">
        <f>'Master fill'!K32</f>
        <v>0</v>
      </c>
      <c r="L32" s="197"/>
      <c r="M32" s="139" t="s">
        <v>70</v>
      </c>
      <c r="N32" s="139"/>
      <c r="O32" s="192">
        <f>X50</f>
        <v>0</v>
      </c>
      <c r="P32" s="192">
        <f>SUM($Y$48:Y50)+AC50</f>
        <v>0</v>
      </c>
      <c r="Q32" s="622">
        <f>P32/$R$5</f>
        <v>0</v>
      </c>
      <c r="R32" s="134" t="e">
        <f>IRR(AI47:AI50,0)</f>
        <v>#NUM!</v>
      </c>
      <c r="S32" s="193"/>
      <c r="T32" s="183"/>
      <c r="U32" s="183"/>
      <c r="V32" s="183"/>
      <c r="W32" s="183"/>
      <c r="X32" s="183"/>
      <c r="Y32" s="183"/>
      <c r="Z32" s="183"/>
      <c r="AA32" s="183"/>
      <c r="AB32" s="183"/>
      <c r="AC32" s="183"/>
      <c r="AD32" s="183"/>
      <c r="AE32" s="183"/>
      <c r="AF32" s="183"/>
      <c r="AG32" s="183"/>
      <c r="AH32" s="183"/>
      <c r="AI32" s="183"/>
      <c r="AJ32" s="183"/>
      <c r="AK32" s="183"/>
      <c r="AL32" s="183"/>
    </row>
    <row r="33" spans="1:38" ht="18" customHeight="1" x14ac:dyDescent="0.65">
      <c r="A33" s="197"/>
      <c r="B33" s="218" t="str">
        <f>'Master fill'!B33</f>
        <v>Garden costs</v>
      </c>
      <c r="C33" s="217"/>
      <c r="D33" s="217"/>
      <c r="E33" s="269">
        <f>'Master fill'!E33</f>
        <v>0</v>
      </c>
      <c r="F33" s="184"/>
      <c r="G33" s="218" t="str">
        <f>'Master fill'!G33</f>
        <v>Interest Rate</v>
      </c>
      <c r="H33" s="218"/>
      <c r="I33" s="218"/>
      <c r="J33" s="218"/>
      <c r="K33" s="480">
        <f>'Master fill'!K33</f>
        <v>0.1</v>
      </c>
      <c r="L33" s="197"/>
      <c r="M33" s="256" t="s">
        <v>71</v>
      </c>
      <c r="N33" s="256"/>
      <c r="O33" s="125">
        <f>X52</f>
        <v>0</v>
      </c>
      <c r="P33" s="125">
        <f>SUM($Y$48:Y52)+AC52</f>
        <v>0</v>
      </c>
      <c r="Q33" s="623">
        <f>P33/$R$5</f>
        <v>0</v>
      </c>
      <c r="R33" s="222" t="e">
        <f>IRR(AJ47:AJ52,E7)</f>
        <v>#NUM!</v>
      </c>
      <c r="S33" s="193"/>
      <c r="T33" s="183"/>
      <c r="U33" s="183"/>
      <c r="V33" s="183"/>
      <c r="W33" s="183"/>
      <c r="X33" s="183"/>
      <c r="Y33" s="183"/>
      <c r="Z33" s="183"/>
      <c r="AA33" s="183"/>
      <c r="AB33" s="183"/>
      <c r="AC33" s="183"/>
      <c r="AD33" s="183"/>
      <c r="AE33" s="183"/>
      <c r="AF33" s="183"/>
      <c r="AG33" s="183"/>
      <c r="AH33" s="183"/>
      <c r="AI33" s="183"/>
      <c r="AJ33" s="183"/>
      <c r="AK33" s="183"/>
      <c r="AL33" s="183"/>
    </row>
    <row r="34" spans="1:38" ht="18" customHeight="1" x14ac:dyDescent="0.65">
      <c r="A34" s="197"/>
      <c r="B34" s="218" t="str">
        <f>'Master fill'!B34</f>
        <v>Other holding costs</v>
      </c>
      <c r="C34" s="218"/>
      <c r="D34" s="218"/>
      <c r="E34" s="269">
        <f>'Master fill'!E34</f>
        <v>0</v>
      </c>
      <c r="F34" s="184"/>
      <c r="G34" s="218" t="str">
        <f>'Master fill'!G34</f>
        <v>Angel repayment term (years)</v>
      </c>
      <c r="H34" s="218"/>
      <c r="I34" s="218"/>
      <c r="J34" s="218"/>
      <c r="K34" s="274">
        <f>'Master fill'!K34</f>
        <v>5</v>
      </c>
      <c r="L34" s="197"/>
      <c r="M34" s="139" t="s">
        <v>73</v>
      </c>
      <c r="N34" s="139"/>
      <c r="O34" s="192">
        <f>X57</f>
        <v>0</v>
      </c>
      <c r="P34" s="192">
        <f>SUM($Y$48:Y57)+AC57</f>
        <v>0</v>
      </c>
      <c r="Q34" s="622">
        <f>P34/$R$5</f>
        <v>0</v>
      </c>
      <c r="R34" s="134" t="e">
        <f>IRR(AK47:AK57,E7)</f>
        <v>#NUM!</v>
      </c>
      <c r="S34" s="193"/>
      <c r="T34" s="183"/>
      <c r="U34" s="183"/>
      <c r="V34" s="183"/>
      <c r="W34" s="183"/>
      <c r="X34" s="183"/>
      <c r="Y34" s="183"/>
      <c r="Z34" s="183"/>
      <c r="AA34" s="183"/>
      <c r="AB34" s="183"/>
      <c r="AC34" s="183"/>
      <c r="AD34" s="183"/>
      <c r="AE34" s="183"/>
      <c r="AF34" s="183"/>
      <c r="AG34" s="183"/>
      <c r="AH34" s="183"/>
      <c r="AI34" s="183"/>
      <c r="AJ34" s="183"/>
      <c r="AK34" s="183"/>
      <c r="AL34" s="183"/>
    </row>
    <row r="35" spans="1:38" ht="18" customHeight="1" x14ac:dyDescent="0.65">
      <c r="A35" s="197"/>
      <c r="B35" s="218" t="str">
        <f>'Master fill'!B35</f>
        <v>Other costs</v>
      </c>
      <c r="C35" s="218"/>
      <c r="D35" s="218"/>
      <c r="E35" s="269">
        <f>'Master fill'!E35</f>
        <v>0</v>
      </c>
      <c r="F35" s="184"/>
      <c r="G35" s="218" t="str">
        <f>'Master fill'!G35</f>
        <v>Angel Monthly Re-Payment</v>
      </c>
      <c r="H35" s="218"/>
      <c r="I35" s="218"/>
      <c r="J35" s="218"/>
      <c r="K35" s="269">
        <f>'Angel-Amort-Stress-Test'!H3</f>
        <v>0</v>
      </c>
      <c r="L35" s="197"/>
      <c r="M35" s="139" t="s">
        <v>72</v>
      </c>
      <c r="N35" s="139"/>
      <c r="O35" s="192">
        <f>X67</f>
        <v>0</v>
      </c>
      <c r="P35" s="192">
        <f>SUM($Y$48:Y67)+AC67</f>
        <v>0</v>
      </c>
      <c r="Q35" s="622">
        <f>P35/$R$5</f>
        <v>0</v>
      </c>
      <c r="R35" s="134" t="e">
        <f>IRR(AL47:AL67,E7)</f>
        <v>#NUM!</v>
      </c>
      <c r="S35" s="193"/>
      <c r="T35" s="183"/>
      <c r="U35" s="183"/>
      <c r="V35" s="183"/>
      <c r="W35" s="183"/>
      <c r="X35" s="183"/>
      <c r="Y35" s="183"/>
      <c r="Z35" s="183"/>
      <c r="AA35" s="183"/>
      <c r="AB35" s="183"/>
      <c r="AC35" s="183"/>
      <c r="AD35" s="183"/>
      <c r="AE35" s="183"/>
      <c r="AF35" s="183"/>
      <c r="AG35" s="183"/>
      <c r="AH35" s="183"/>
      <c r="AI35" s="183"/>
      <c r="AJ35" s="183"/>
      <c r="AK35" s="183"/>
      <c r="AL35" s="183"/>
    </row>
    <row r="36" spans="1:38" ht="18" customHeight="1" x14ac:dyDescent="0.65">
      <c r="A36" s="197"/>
      <c r="B36" s="218" t="str">
        <f>'Master fill'!B36</f>
        <v>Management (10%)</v>
      </c>
      <c r="C36" s="218"/>
      <c r="D36" s="218"/>
      <c r="E36" s="265">
        <f>'Master fill'!E36</f>
        <v>0.1</v>
      </c>
      <c r="F36" s="184"/>
      <c r="G36" s="218"/>
      <c r="H36" s="218"/>
      <c r="I36" s="218"/>
      <c r="J36" s="218"/>
      <c r="K36" s="217"/>
      <c r="L36" s="197"/>
      <c r="M36" s="124"/>
      <c r="N36" s="124"/>
      <c r="O36" s="124"/>
      <c r="P36" s="124"/>
      <c r="Q36" s="135"/>
      <c r="R36" s="135"/>
      <c r="S36" s="194"/>
      <c r="T36" s="183"/>
      <c r="U36" s="183"/>
      <c r="V36" s="183"/>
      <c r="W36" s="183"/>
      <c r="X36" s="183"/>
      <c r="Y36" s="183"/>
      <c r="Z36" s="183"/>
      <c r="AA36" s="183"/>
      <c r="AB36" s="183"/>
      <c r="AC36" s="183"/>
      <c r="AD36" s="183"/>
      <c r="AE36" s="183"/>
      <c r="AF36" s="183"/>
      <c r="AG36" s="183"/>
      <c r="AH36" s="183"/>
      <c r="AI36" s="183"/>
      <c r="AJ36" s="183"/>
      <c r="AK36" s="183"/>
      <c r="AL36" s="183"/>
    </row>
    <row r="37" spans="1:38" ht="18" customHeight="1" x14ac:dyDescent="0.65">
      <c r="A37" s="197"/>
      <c r="B37" s="218" t="str">
        <f>'Master fill'!B37</f>
        <v>Void (Normal 8%)</v>
      </c>
      <c r="C37" s="218"/>
      <c r="D37" s="218"/>
      <c r="E37" s="265">
        <f>'Master fill'!E37</f>
        <v>0.08</v>
      </c>
      <c r="F37" s="184"/>
      <c r="G37" s="218"/>
      <c r="H37" s="218"/>
      <c r="I37" s="218"/>
      <c r="J37" s="218"/>
      <c r="K37" s="217"/>
      <c r="L37" s="197"/>
      <c r="M37" s="124"/>
      <c r="N37" s="124"/>
      <c r="O37" s="124"/>
      <c r="P37" s="124"/>
      <c r="Q37" s="135"/>
      <c r="R37" s="135"/>
      <c r="S37" s="194"/>
      <c r="T37" s="183"/>
      <c r="U37" s="183"/>
      <c r="V37" s="183"/>
      <c r="W37" s="183"/>
      <c r="X37" s="183"/>
      <c r="Y37" s="183"/>
      <c r="Z37" s="183"/>
      <c r="AA37" s="183"/>
      <c r="AB37" s="183"/>
      <c r="AC37" s="183"/>
      <c r="AD37" s="183"/>
      <c r="AE37" s="183"/>
      <c r="AF37" s="183"/>
      <c r="AG37" s="183"/>
      <c r="AH37" s="183"/>
      <c r="AI37" s="183"/>
      <c r="AJ37" s="183"/>
      <c r="AK37" s="183"/>
      <c r="AL37" s="183"/>
    </row>
    <row r="38" spans="1:38" ht="18" customHeight="1" x14ac:dyDescent="0.65">
      <c r="A38" s="197"/>
      <c r="B38" s="218" t="str">
        <f>'Master fill'!B38</f>
        <v>Maintenance (3%)</v>
      </c>
      <c r="C38" s="218"/>
      <c r="D38" s="218"/>
      <c r="E38" s="265">
        <f>'Master fill'!E38</f>
        <v>0.03</v>
      </c>
      <c r="F38" s="184"/>
      <c r="G38" s="218"/>
      <c r="H38" s="218"/>
      <c r="I38" s="218"/>
      <c r="J38" s="218"/>
      <c r="K38" s="217"/>
      <c r="L38" s="197"/>
      <c r="M38" s="124"/>
      <c r="N38" s="124"/>
      <c r="O38" s="124"/>
      <c r="P38" s="124"/>
      <c r="Q38" s="135"/>
      <c r="R38" s="135"/>
      <c r="S38" s="194"/>
      <c r="T38" s="183"/>
      <c r="U38" s="183"/>
      <c r="V38" s="183"/>
      <c r="W38" s="183"/>
      <c r="X38" s="183"/>
      <c r="Y38" s="183"/>
      <c r="Z38" s="183"/>
      <c r="AA38" s="183"/>
      <c r="AB38" s="183"/>
      <c r="AC38" s="183"/>
      <c r="AD38" s="183"/>
      <c r="AE38" s="183"/>
      <c r="AF38" s="183"/>
      <c r="AG38" s="183"/>
      <c r="AH38" s="183"/>
      <c r="AI38" s="183"/>
      <c r="AJ38" s="183"/>
      <c r="AK38" s="183"/>
      <c r="AL38" s="183"/>
    </row>
    <row r="39" spans="1:38" ht="18" customHeight="1" x14ac:dyDescent="0.65">
      <c r="A39" s="197"/>
      <c r="B39" s="218" t="str">
        <f>'Master fill'!B39</f>
        <v>Capex (Improvements, add value) (5%)</v>
      </c>
      <c r="C39" s="218"/>
      <c r="D39" s="218"/>
      <c r="E39" s="265">
        <f>'Master fill'!E39</f>
        <v>0.05</v>
      </c>
      <c r="F39" s="184"/>
      <c r="G39" s="218"/>
      <c r="H39" s="218"/>
      <c r="I39" s="218"/>
      <c r="J39" s="218"/>
      <c r="K39" s="217"/>
      <c r="L39" s="197"/>
      <c r="M39" s="124"/>
      <c r="N39" s="124"/>
      <c r="O39" s="124"/>
      <c r="P39" s="124"/>
      <c r="Q39" s="135"/>
      <c r="R39" s="135"/>
      <c r="S39" s="194"/>
      <c r="T39" s="183"/>
      <c r="U39" s="183"/>
      <c r="V39" s="183"/>
      <c r="W39" s="183"/>
      <c r="X39" s="183"/>
      <c r="Y39" s="183"/>
      <c r="Z39" s="183"/>
      <c r="AA39" s="183"/>
      <c r="AB39" s="183"/>
      <c r="AC39" s="183"/>
      <c r="AD39" s="183"/>
      <c r="AE39" s="183"/>
      <c r="AF39" s="183"/>
      <c r="AG39" s="183"/>
      <c r="AH39" s="183"/>
      <c r="AI39" s="183"/>
      <c r="AJ39" s="183"/>
      <c r="AK39" s="183"/>
      <c r="AL39" s="183"/>
    </row>
    <row r="40" spans="1:38" ht="18" customHeight="1" x14ac:dyDescent="0.65">
      <c r="A40" s="197"/>
      <c r="B40" s="218" t="str">
        <f>'Master fill'!B40</f>
        <v>Management Cost/m</v>
      </c>
      <c r="C40" s="218"/>
      <c r="D40" s="218"/>
      <c r="E40" s="269">
        <f>'Master fill'!E40</f>
        <v>0</v>
      </c>
      <c r="F40" s="184"/>
      <c r="G40" s="218"/>
      <c r="H40" s="218"/>
      <c r="I40" s="218"/>
      <c r="J40" s="218"/>
      <c r="K40" s="217"/>
      <c r="L40" s="197"/>
      <c r="M40" s="124"/>
      <c r="N40" s="124"/>
      <c r="O40" s="124"/>
      <c r="P40" s="124"/>
      <c r="Q40" s="135"/>
      <c r="R40" s="135"/>
      <c r="S40" s="194"/>
      <c r="T40" s="183"/>
      <c r="U40" s="183"/>
      <c r="V40" s="183"/>
      <c r="W40" s="183"/>
      <c r="X40" s="183"/>
      <c r="Y40" s="183"/>
      <c r="Z40" s="183"/>
      <c r="AA40" s="183"/>
      <c r="AB40" s="183"/>
      <c r="AC40" s="183"/>
      <c r="AD40" s="183"/>
      <c r="AE40" s="183"/>
      <c r="AF40" s="183"/>
      <c r="AG40" s="183"/>
      <c r="AH40" s="183"/>
      <c r="AI40" s="183"/>
      <c r="AJ40" s="183"/>
      <c r="AK40" s="183"/>
      <c r="AL40" s="183"/>
    </row>
    <row r="41" spans="1:38" ht="18" customHeight="1" x14ac:dyDescent="0.65">
      <c r="A41" s="197"/>
      <c r="B41" s="218" t="str">
        <f>'Master fill'!B41</f>
        <v>Void Cost/m</v>
      </c>
      <c r="C41" s="217"/>
      <c r="D41" s="217"/>
      <c r="E41" s="269">
        <f>'Master fill'!E41</f>
        <v>0</v>
      </c>
      <c r="F41" s="184"/>
      <c r="G41" s="218"/>
      <c r="H41" s="218"/>
      <c r="I41" s="218"/>
      <c r="J41" s="218"/>
      <c r="K41" s="217"/>
      <c r="L41" s="197"/>
      <c r="M41" s="124"/>
      <c r="N41" s="124"/>
      <c r="O41" s="124"/>
      <c r="P41" s="124"/>
      <c r="Q41" s="135"/>
      <c r="R41" s="135"/>
      <c r="S41" s="194"/>
      <c r="T41" s="183"/>
      <c r="U41" s="183"/>
      <c r="V41" s="183"/>
      <c r="W41" s="183"/>
      <c r="X41" s="183"/>
      <c r="Y41" s="183"/>
      <c r="Z41" s="183"/>
      <c r="AA41" s="183"/>
      <c r="AB41" s="183"/>
      <c r="AC41" s="183"/>
      <c r="AD41" s="183"/>
      <c r="AE41" s="183"/>
      <c r="AF41" s="183"/>
      <c r="AG41" s="183"/>
      <c r="AH41" s="183"/>
      <c r="AI41" s="183"/>
      <c r="AJ41" s="183"/>
      <c r="AK41" s="183"/>
      <c r="AL41" s="183"/>
    </row>
    <row r="42" spans="1:38" ht="18" customHeight="1" x14ac:dyDescent="0.65">
      <c r="A42" s="197"/>
      <c r="B42" s="218" t="str">
        <f>'Master fill'!B42</f>
        <v>Maintenance Cost/m</v>
      </c>
      <c r="C42" s="217"/>
      <c r="D42" s="217"/>
      <c r="E42" s="269">
        <f>'Master fill'!E42</f>
        <v>0</v>
      </c>
      <c r="F42" s="217"/>
      <c r="G42" s="217"/>
      <c r="H42" s="217"/>
      <c r="I42" s="217"/>
      <c r="J42" s="218"/>
      <c r="K42" s="217"/>
      <c r="L42" s="197"/>
      <c r="M42" s="124"/>
      <c r="N42" s="124"/>
      <c r="O42" s="124"/>
      <c r="P42" s="124"/>
      <c r="Q42" s="135"/>
      <c r="R42" s="135"/>
      <c r="S42" s="194"/>
      <c r="T42" s="183"/>
      <c r="U42" s="183"/>
      <c r="V42" s="183"/>
      <c r="W42" s="183"/>
      <c r="X42" s="183"/>
      <c r="Y42" s="183"/>
      <c r="Z42" s="183"/>
      <c r="AA42" s="183"/>
      <c r="AB42" s="183"/>
      <c r="AC42" s="183"/>
      <c r="AD42" s="183"/>
      <c r="AE42" s="183"/>
      <c r="AF42" s="183"/>
      <c r="AG42" s="183"/>
      <c r="AH42" s="183"/>
      <c r="AI42" s="183"/>
      <c r="AJ42" s="183"/>
      <c r="AK42" s="183"/>
      <c r="AL42" s="183"/>
    </row>
    <row r="43" spans="1:38" ht="18" customHeight="1" x14ac:dyDescent="0.65">
      <c r="A43" s="197"/>
      <c r="B43" s="218" t="str">
        <f>'Master fill'!B43</f>
        <v>Capex Cost/m</v>
      </c>
      <c r="C43" s="217"/>
      <c r="D43" s="217"/>
      <c r="E43" s="269">
        <f>'Master fill'!E43</f>
        <v>0</v>
      </c>
      <c r="F43" s="217"/>
      <c r="G43" s="217"/>
      <c r="H43" s="217"/>
      <c r="I43" s="217"/>
      <c r="J43" s="218"/>
      <c r="K43" s="217"/>
      <c r="L43" s="197"/>
      <c r="M43" s="124"/>
      <c r="N43" s="124"/>
      <c r="O43" s="124"/>
      <c r="P43" s="124"/>
      <c r="Q43" s="135"/>
      <c r="R43" s="135"/>
      <c r="S43" s="194"/>
      <c r="T43" s="183"/>
      <c r="U43" s="183"/>
      <c r="V43" s="183"/>
      <c r="W43" s="183"/>
      <c r="X43" s="183"/>
      <c r="Y43" s="183"/>
      <c r="Z43" s="183"/>
      <c r="AA43" s="183"/>
      <c r="AB43" s="183"/>
      <c r="AC43" s="183"/>
      <c r="AD43" s="183"/>
      <c r="AE43" s="183"/>
      <c r="AF43" s="183"/>
      <c r="AG43" s="183"/>
      <c r="AH43" s="183"/>
      <c r="AI43" s="183"/>
      <c r="AJ43" s="183"/>
      <c r="AK43" s="183"/>
      <c r="AL43" s="183"/>
    </row>
    <row r="44" spans="1:38" ht="18" customHeight="1" x14ac:dyDescent="0.65">
      <c r="A44" s="197"/>
      <c r="B44" s="196"/>
      <c r="C44" s="196"/>
      <c r="D44" s="196"/>
      <c r="E44" s="196"/>
      <c r="F44" s="197"/>
      <c r="G44" s="197"/>
      <c r="H44" s="197"/>
      <c r="I44" s="197"/>
      <c r="J44" s="197"/>
      <c r="K44" s="197"/>
      <c r="L44" s="197"/>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row>
    <row r="45" spans="1:38" ht="54" customHeight="1" x14ac:dyDescent="0.65">
      <c r="A45" s="197"/>
      <c r="B45" s="833"/>
      <c r="C45" s="834"/>
      <c r="D45" s="833" t="s">
        <v>111</v>
      </c>
      <c r="E45" s="835"/>
      <c r="F45" s="835"/>
      <c r="G45" s="835"/>
      <c r="H45" s="835"/>
      <c r="I45" s="835"/>
      <c r="J45" s="835"/>
      <c r="K45" s="835"/>
      <c r="L45" s="835"/>
      <c r="M45" s="835"/>
      <c r="N45" s="835"/>
      <c r="O45" s="835"/>
      <c r="P45" s="835"/>
      <c r="Q45" s="835"/>
      <c r="R45" s="835"/>
      <c r="S45" s="835"/>
      <c r="T45" s="834"/>
      <c r="U45" s="833"/>
      <c r="V45" s="835"/>
      <c r="W45" s="835"/>
      <c r="X45" s="835"/>
      <c r="Y45" s="835"/>
      <c r="Z45" s="834"/>
      <c r="AA45" s="850" t="s">
        <v>93</v>
      </c>
      <c r="AB45" s="851"/>
      <c r="AC45" s="852"/>
      <c r="AD45" s="625" t="s">
        <v>92</v>
      </c>
      <c r="AE45" s="853" t="s">
        <v>101</v>
      </c>
      <c r="AF45" s="854"/>
      <c r="AG45" s="854"/>
      <c r="AH45" s="855"/>
      <c r="AI45" s="856" t="s">
        <v>100</v>
      </c>
      <c r="AJ45" s="857"/>
      <c r="AK45" s="857"/>
      <c r="AL45" s="858"/>
    </row>
    <row r="46" spans="1:38" ht="54" customHeight="1" x14ac:dyDescent="0.65">
      <c r="A46" s="195"/>
      <c r="B46" s="626" t="s">
        <v>36</v>
      </c>
      <c r="C46" s="627" t="s">
        <v>22</v>
      </c>
      <c r="D46" s="627" t="str">
        <f>B26</f>
        <v>Levy | HOA</v>
      </c>
      <c r="E46" s="627" t="str">
        <f>B27</f>
        <v>Rates &amp; Taxes</v>
      </c>
      <c r="F46" s="627"/>
      <c r="G46" s="627" t="str">
        <f>B28</f>
        <v>Water &amp; services</v>
      </c>
      <c r="H46" s="627" t="str">
        <f>B29</f>
        <v>Electricity</v>
      </c>
      <c r="I46" s="627" t="str">
        <f>B30</f>
        <v>Building Insurance</v>
      </c>
      <c r="J46" s="627" t="str">
        <f>B31</f>
        <v>Security</v>
      </c>
      <c r="K46" s="627" t="str">
        <f>B32</f>
        <v>Wi-Fi</v>
      </c>
      <c r="L46" s="627"/>
      <c r="M46" s="627" t="str">
        <f>B33</f>
        <v>Garden costs</v>
      </c>
      <c r="N46" s="627" t="str">
        <f>B34</f>
        <v>Other holding costs</v>
      </c>
      <c r="O46" s="627" t="str">
        <f>B35</f>
        <v>Other costs</v>
      </c>
      <c r="P46" s="624" t="str">
        <f>B40</f>
        <v>Management Cost/m</v>
      </c>
      <c r="Q46" s="624" t="str">
        <f>B41</f>
        <v>Void Cost/m</v>
      </c>
      <c r="R46" s="624" t="str">
        <f>B42</f>
        <v>Maintenance Cost/m</v>
      </c>
      <c r="S46" s="624"/>
      <c r="T46" s="624" t="str">
        <f>B43</f>
        <v>Capex Cost/m</v>
      </c>
      <c r="U46" s="624" t="s">
        <v>77</v>
      </c>
      <c r="V46" s="624" t="s">
        <v>76</v>
      </c>
      <c r="W46" s="624" t="s">
        <v>111</v>
      </c>
      <c r="X46" s="624" t="s">
        <v>21</v>
      </c>
      <c r="Y46" s="624" t="s">
        <v>330</v>
      </c>
      <c r="Z46" s="624" t="s">
        <v>97</v>
      </c>
      <c r="AA46" s="628" t="s">
        <v>29</v>
      </c>
      <c r="AB46" s="628" t="s">
        <v>45</v>
      </c>
      <c r="AC46" s="628" t="s">
        <v>68</v>
      </c>
      <c r="AD46" s="625" t="s">
        <v>91</v>
      </c>
      <c r="AE46" s="629" t="s">
        <v>99</v>
      </c>
      <c r="AF46" s="629" t="s">
        <v>98</v>
      </c>
      <c r="AG46" s="629" t="s">
        <v>75</v>
      </c>
      <c r="AH46" s="629" t="s">
        <v>69</v>
      </c>
      <c r="AI46" s="628" t="s">
        <v>70</v>
      </c>
      <c r="AJ46" s="628" t="s">
        <v>71</v>
      </c>
      <c r="AK46" s="628" t="s">
        <v>73</v>
      </c>
      <c r="AL46" s="628" t="s">
        <v>72</v>
      </c>
    </row>
    <row r="47" spans="1:38" ht="18" customHeight="1" x14ac:dyDescent="0.65">
      <c r="A47" s="195"/>
      <c r="B47" s="630">
        <v>0</v>
      </c>
      <c r="C47" s="627"/>
      <c r="D47" s="631"/>
      <c r="E47" s="631"/>
      <c r="F47" s="632"/>
      <c r="G47" s="631"/>
      <c r="H47" s="631"/>
      <c r="I47" s="633"/>
      <c r="J47" s="633"/>
      <c r="K47" s="633"/>
      <c r="L47" s="633"/>
      <c r="M47" s="633"/>
      <c r="N47" s="633"/>
      <c r="O47" s="633"/>
      <c r="P47" s="631"/>
      <c r="Q47" s="631"/>
      <c r="R47" s="632"/>
      <c r="S47" s="631"/>
      <c r="T47" s="632"/>
      <c r="U47" s="631"/>
      <c r="V47" s="631"/>
      <c r="W47" s="631"/>
      <c r="X47" s="624"/>
      <c r="Y47" s="633">
        <f>R5*(-1)</f>
        <v>-1</v>
      </c>
      <c r="Z47" s="633"/>
      <c r="AA47" s="628"/>
      <c r="AB47" s="628"/>
      <c r="AC47" s="628"/>
      <c r="AD47" s="634"/>
      <c r="AE47" s="635">
        <f>$Y$47</f>
        <v>-1</v>
      </c>
      <c r="AF47" s="636"/>
      <c r="AG47" s="637">
        <f>$Y$47</f>
        <v>-1</v>
      </c>
      <c r="AH47" s="637">
        <f>$AE$47</f>
        <v>-1</v>
      </c>
      <c r="AI47" s="638">
        <f>$Y$47</f>
        <v>-1</v>
      </c>
      <c r="AJ47" s="638">
        <f>$Y$47</f>
        <v>-1</v>
      </c>
      <c r="AK47" s="638">
        <f>$Y$47</f>
        <v>-1</v>
      </c>
      <c r="AL47" s="638">
        <f>$Y$47</f>
        <v>-1</v>
      </c>
    </row>
    <row r="48" spans="1:38" ht="18" customHeight="1" x14ac:dyDescent="0.65">
      <c r="A48" s="195"/>
      <c r="B48" s="630">
        <v>1</v>
      </c>
      <c r="C48" s="639">
        <f>E19</f>
        <v>0</v>
      </c>
      <c r="D48" s="633">
        <f>E26</f>
        <v>0</v>
      </c>
      <c r="E48" s="633">
        <f>E27</f>
        <v>0</v>
      </c>
      <c r="F48" s="633"/>
      <c r="G48" s="633">
        <f>E28</f>
        <v>0</v>
      </c>
      <c r="H48" s="633">
        <f>E29</f>
        <v>0</v>
      </c>
      <c r="I48" s="633">
        <f>E30</f>
        <v>0</v>
      </c>
      <c r="J48" s="633">
        <f>E31</f>
        <v>0</v>
      </c>
      <c r="K48" s="633">
        <f>E32</f>
        <v>0</v>
      </c>
      <c r="L48" s="633"/>
      <c r="M48" s="633">
        <f>E33</f>
        <v>0</v>
      </c>
      <c r="N48" s="633">
        <f>E34</f>
        <v>0</v>
      </c>
      <c r="O48" s="633">
        <f>E35</f>
        <v>0</v>
      </c>
      <c r="P48" s="633">
        <f>E40</f>
        <v>0</v>
      </c>
      <c r="Q48" s="633">
        <f>E41</f>
        <v>0</v>
      </c>
      <c r="R48" s="633">
        <f>E42</f>
        <v>0</v>
      </c>
      <c r="S48" s="624"/>
      <c r="T48" s="633">
        <f>E43</f>
        <v>0</v>
      </c>
      <c r="U48" s="633">
        <f>IF(B48&lt;=$K$28,$K$29,0)</f>
        <v>0</v>
      </c>
      <c r="V48" s="633">
        <f t="shared" ref="V48:V67" si="1">IF(B48&lt;=$K$34,$K$35,0)</f>
        <v>0</v>
      </c>
      <c r="W48" s="633">
        <f>SUM(D48:T48)</f>
        <v>0</v>
      </c>
      <c r="X48" s="633">
        <f t="shared" ref="X48:X67" si="2">C48-U48-V48-W48</f>
        <v>0</v>
      </c>
      <c r="Y48" s="640">
        <f>X48*12</f>
        <v>0</v>
      </c>
      <c r="Z48" s="647">
        <f t="shared" ref="Z48:Z67" si="3">Y48/$R$5</f>
        <v>0</v>
      </c>
      <c r="AA48" s="642">
        <f>E15</f>
        <v>0</v>
      </c>
      <c r="AB48" s="642">
        <f>'BTL-Amort-Stress-Test'!$H$23+'Angel-Amort-Stress-Test'!$H$23</f>
        <v>0</v>
      </c>
      <c r="AC48" s="642">
        <f t="shared" ref="AC48:AC67" si="4">AA48-AB48</f>
        <v>0</v>
      </c>
      <c r="AD48" s="643">
        <f>(SUM($Y$48:Y48)+AC48)/$R$5</f>
        <v>0</v>
      </c>
      <c r="AE48" s="635">
        <f t="shared" ref="AE48:AE67" si="5">Y48/(1+$E$7)^(B48)</f>
        <v>0</v>
      </c>
      <c r="AF48" s="644">
        <f t="shared" ref="AF48:AF67" si="6">AC48/(1+$E$7)^(B48)</f>
        <v>0</v>
      </c>
      <c r="AG48" s="637">
        <f t="shared" ref="AG48:AG67" si="7">AE48+AF48</f>
        <v>0</v>
      </c>
      <c r="AH48" s="637">
        <f>(SUM($AE$47:AE48))+AF48</f>
        <v>-1</v>
      </c>
      <c r="AI48" s="638">
        <f>Y48</f>
        <v>0</v>
      </c>
      <c r="AJ48" s="638">
        <f>Y48</f>
        <v>0</v>
      </c>
      <c r="AK48" s="638">
        <f>Y48</f>
        <v>0</v>
      </c>
      <c r="AL48" s="638">
        <f>Y48</f>
        <v>0</v>
      </c>
    </row>
    <row r="49" spans="1:38" ht="18" customHeight="1" x14ac:dyDescent="0.65">
      <c r="A49" s="195"/>
      <c r="B49" s="630">
        <v>2</v>
      </c>
      <c r="C49" s="639">
        <f t="shared" ref="C49:C67" si="8">C48+(C48*$E$6)</f>
        <v>0</v>
      </c>
      <c r="D49" s="639">
        <f t="shared" ref="D49:D67" si="9">D48+(D48*$E$6)</f>
        <v>0</v>
      </c>
      <c r="E49" s="639">
        <f t="shared" ref="E49:E67" si="10">E48+(E48*$E$6)</f>
        <v>0</v>
      </c>
      <c r="F49" s="633"/>
      <c r="G49" s="639">
        <f t="shared" ref="G49:G67" si="11">G48+(G48*$E$6)</f>
        <v>0</v>
      </c>
      <c r="H49" s="639">
        <f t="shared" ref="H49:O67" si="12">H48+(H48*$E$6)</f>
        <v>0</v>
      </c>
      <c r="I49" s="639">
        <f t="shared" si="12"/>
        <v>0</v>
      </c>
      <c r="J49" s="639">
        <f t="shared" si="12"/>
        <v>0</v>
      </c>
      <c r="K49" s="639">
        <f t="shared" si="12"/>
        <v>0</v>
      </c>
      <c r="L49" s="639"/>
      <c r="M49" s="639">
        <f t="shared" si="12"/>
        <v>0</v>
      </c>
      <c r="N49" s="639">
        <f t="shared" si="12"/>
        <v>0</v>
      </c>
      <c r="O49" s="639">
        <f t="shared" si="12"/>
        <v>0</v>
      </c>
      <c r="P49" s="639">
        <f t="shared" ref="P49:P67" si="13">P48+(P48*$E$6)</f>
        <v>0</v>
      </c>
      <c r="Q49" s="639">
        <f t="shared" ref="Q49:Q67" si="14">Q48+(Q48*$E$6)</f>
        <v>0</v>
      </c>
      <c r="R49" s="639">
        <f t="shared" ref="R49:T67" si="15">R48+(R48*$E$6)</f>
        <v>0</v>
      </c>
      <c r="S49" s="639"/>
      <c r="T49" s="639">
        <f t="shared" si="15"/>
        <v>0</v>
      </c>
      <c r="U49" s="633">
        <f t="shared" ref="U49:U67" si="16">IF(B49&lt;=$K$28,$K$29,0)</f>
        <v>0</v>
      </c>
      <c r="V49" s="633">
        <f t="shared" si="1"/>
        <v>0</v>
      </c>
      <c r="W49" s="633">
        <f t="shared" ref="W49:W67" si="17">SUM(D49:T49)</f>
        <v>0</v>
      </c>
      <c r="X49" s="633">
        <f t="shared" si="2"/>
        <v>0</v>
      </c>
      <c r="Y49" s="640">
        <f t="shared" ref="Y49:Y67" si="18">X49*12</f>
        <v>0</v>
      </c>
      <c r="Z49" s="647">
        <f t="shared" si="3"/>
        <v>0</v>
      </c>
      <c r="AA49" s="642">
        <f t="shared" ref="AA49:AA67" si="19">AA48*$E$8+AA48</f>
        <v>0</v>
      </c>
      <c r="AB49" s="642">
        <f>'BTL-Amort-Stress-Test'!$H$35+'Angel-Amort-Stress-Test'!$H$35</f>
        <v>0</v>
      </c>
      <c r="AC49" s="642">
        <f t="shared" si="4"/>
        <v>0</v>
      </c>
      <c r="AD49" s="643">
        <f>(SUM($Y$48:Y49)+AC49)/$R$5</f>
        <v>0</v>
      </c>
      <c r="AE49" s="635">
        <f t="shared" si="5"/>
        <v>0</v>
      </c>
      <c r="AF49" s="644">
        <f t="shared" si="6"/>
        <v>0</v>
      </c>
      <c r="AG49" s="637">
        <f t="shared" si="7"/>
        <v>0</v>
      </c>
      <c r="AH49" s="637">
        <f>(SUM($AE$47:AE49))+AF49</f>
        <v>-1</v>
      </c>
      <c r="AI49" s="638">
        <f>Y49</f>
        <v>0</v>
      </c>
      <c r="AJ49" s="638">
        <f>Y49</f>
        <v>0</v>
      </c>
      <c r="AK49" s="638">
        <f t="shared" ref="AK49:AK56" si="20">Y49</f>
        <v>0</v>
      </c>
      <c r="AL49" s="638">
        <f t="shared" ref="AL49:AL66" si="21">Y49</f>
        <v>0</v>
      </c>
    </row>
    <row r="50" spans="1:38" ht="18" customHeight="1" x14ac:dyDescent="0.65">
      <c r="A50" s="195"/>
      <c r="B50" s="630">
        <v>3</v>
      </c>
      <c r="C50" s="639">
        <f t="shared" si="8"/>
        <v>0</v>
      </c>
      <c r="D50" s="639">
        <f t="shared" si="9"/>
        <v>0</v>
      </c>
      <c r="E50" s="639">
        <f t="shared" si="10"/>
        <v>0</v>
      </c>
      <c r="F50" s="633"/>
      <c r="G50" s="639">
        <f t="shared" si="11"/>
        <v>0</v>
      </c>
      <c r="H50" s="639">
        <f t="shared" si="12"/>
        <v>0</v>
      </c>
      <c r="I50" s="639">
        <f t="shared" si="12"/>
        <v>0</v>
      </c>
      <c r="J50" s="639">
        <f t="shared" si="12"/>
        <v>0</v>
      </c>
      <c r="K50" s="639">
        <f t="shared" si="12"/>
        <v>0</v>
      </c>
      <c r="L50" s="639"/>
      <c r="M50" s="639">
        <f t="shared" si="12"/>
        <v>0</v>
      </c>
      <c r="N50" s="639">
        <f t="shared" si="12"/>
        <v>0</v>
      </c>
      <c r="O50" s="639">
        <f t="shared" si="12"/>
        <v>0</v>
      </c>
      <c r="P50" s="639">
        <f t="shared" si="13"/>
        <v>0</v>
      </c>
      <c r="Q50" s="639">
        <f t="shared" si="14"/>
        <v>0</v>
      </c>
      <c r="R50" s="639">
        <f t="shared" si="15"/>
        <v>0</v>
      </c>
      <c r="S50" s="639"/>
      <c r="T50" s="639">
        <f t="shared" si="15"/>
        <v>0</v>
      </c>
      <c r="U50" s="633">
        <f t="shared" si="16"/>
        <v>0</v>
      </c>
      <c r="V50" s="633">
        <f t="shared" si="1"/>
        <v>0</v>
      </c>
      <c r="W50" s="633">
        <f t="shared" si="17"/>
        <v>0</v>
      </c>
      <c r="X50" s="633">
        <f t="shared" si="2"/>
        <v>0</v>
      </c>
      <c r="Y50" s="640">
        <f t="shared" si="18"/>
        <v>0</v>
      </c>
      <c r="Z50" s="647">
        <f t="shared" si="3"/>
        <v>0</v>
      </c>
      <c r="AA50" s="642">
        <f t="shared" si="19"/>
        <v>0</v>
      </c>
      <c r="AB50" s="642">
        <f>'BTL-Amort-Stress-Test'!$H$47+'Angel-Amort-Stress-Test'!$H$47</f>
        <v>0</v>
      </c>
      <c r="AC50" s="642">
        <f t="shared" si="4"/>
        <v>0</v>
      </c>
      <c r="AD50" s="643">
        <f>(SUM($Y$48:Y50)+AC50)/$R$5</f>
        <v>0</v>
      </c>
      <c r="AE50" s="635">
        <f t="shared" si="5"/>
        <v>0</v>
      </c>
      <c r="AF50" s="644">
        <f t="shared" si="6"/>
        <v>0</v>
      </c>
      <c r="AG50" s="637">
        <f t="shared" si="7"/>
        <v>0</v>
      </c>
      <c r="AH50" s="637">
        <f>(SUM($AE$47:AE50))+AF50</f>
        <v>-1</v>
      </c>
      <c r="AI50" s="645">
        <f>Y50+AC50</f>
        <v>0</v>
      </c>
      <c r="AJ50" s="638">
        <f>Y50</f>
        <v>0</v>
      </c>
      <c r="AK50" s="638">
        <f t="shared" si="20"/>
        <v>0</v>
      </c>
      <c r="AL50" s="638">
        <f t="shared" si="21"/>
        <v>0</v>
      </c>
    </row>
    <row r="51" spans="1:38" ht="18" customHeight="1" x14ac:dyDescent="0.65">
      <c r="A51" s="195"/>
      <c r="B51" s="630">
        <v>4</v>
      </c>
      <c r="C51" s="639">
        <f t="shared" si="8"/>
        <v>0</v>
      </c>
      <c r="D51" s="639">
        <f t="shared" si="9"/>
        <v>0</v>
      </c>
      <c r="E51" s="639">
        <f t="shared" si="10"/>
        <v>0</v>
      </c>
      <c r="F51" s="633"/>
      <c r="G51" s="639">
        <f t="shared" si="11"/>
        <v>0</v>
      </c>
      <c r="H51" s="639">
        <f t="shared" si="12"/>
        <v>0</v>
      </c>
      <c r="I51" s="639">
        <f t="shared" si="12"/>
        <v>0</v>
      </c>
      <c r="J51" s="639">
        <f t="shared" si="12"/>
        <v>0</v>
      </c>
      <c r="K51" s="639">
        <f t="shared" si="12"/>
        <v>0</v>
      </c>
      <c r="L51" s="639"/>
      <c r="M51" s="639">
        <f t="shared" si="12"/>
        <v>0</v>
      </c>
      <c r="N51" s="639">
        <f t="shared" si="12"/>
        <v>0</v>
      </c>
      <c r="O51" s="639">
        <f t="shared" si="12"/>
        <v>0</v>
      </c>
      <c r="P51" s="639">
        <f t="shared" si="13"/>
        <v>0</v>
      </c>
      <c r="Q51" s="639">
        <f t="shared" si="14"/>
        <v>0</v>
      </c>
      <c r="R51" s="639">
        <f t="shared" si="15"/>
        <v>0</v>
      </c>
      <c r="S51" s="639"/>
      <c r="T51" s="639">
        <f t="shared" si="15"/>
        <v>0</v>
      </c>
      <c r="U51" s="633">
        <f t="shared" si="16"/>
        <v>0</v>
      </c>
      <c r="V51" s="633">
        <f t="shared" si="1"/>
        <v>0</v>
      </c>
      <c r="W51" s="633">
        <f t="shared" si="17"/>
        <v>0</v>
      </c>
      <c r="X51" s="633">
        <f t="shared" si="2"/>
        <v>0</v>
      </c>
      <c r="Y51" s="640">
        <f t="shared" si="18"/>
        <v>0</v>
      </c>
      <c r="Z51" s="647">
        <f t="shared" si="3"/>
        <v>0</v>
      </c>
      <c r="AA51" s="642">
        <f t="shared" si="19"/>
        <v>0</v>
      </c>
      <c r="AB51" s="642">
        <f>'BTL-Amort-Stress-Test'!$H$59+'Angel-Amort-Stress-Test'!$H$59</f>
        <v>0</v>
      </c>
      <c r="AC51" s="642">
        <f t="shared" si="4"/>
        <v>0</v>
      </c>
      <c r="AD51" s="643">
        <f>(SUM($Y$48:Y51)+AC51)/$R$5</f>
        <v>0</v>
      </c>
      <c r="AE51" s="635">
        <f t="shared" si="5"/>
        <v>0</v>
      </c>
      <c r="AF51" s="644">
        <f t="shared" si="6"/>
        <v>0</v>
      </c>
      <c r="AG51" s="637">
        <f t="shared" si="7"/>
        <v>0</v>
      </c>
      <c r="AH51" s="637">
        <f>(SUM($AE$47:AE51))+AF51</f>
        <v>-1</v>
      </c>
      <c r="AI51" s="638"/>
      <c r="AJ51" s="638">
        <f>Y51</f>
        <v>0</v>
      </c>
      <c r="AK51" s="638">
        <f t="shared" si="20"/>
        <v>0</v>
      </c>
      <c r="AL51" s="638">
        <f t="shared" si="21"/>
        <v>0</v>
      </c>
    </row>
    <row r="52" spans="1:38" ht="18" customHeight="1" x14ac:dyDescent="0.65">
      <c r="A52" s="195"/>
      <c r="B52" s="630">
        <v>5</v>
      </c>
      <c r="C52" s="639">
        <f t="shared" si="8"/>
        <v>0</v>
      </c>
      <c r="D52" s="639">
        <f t="shared" si="9"/>
        <v>0</v>
      </c>
      <c r="E52" s="639">
        <f t="shared" si="10"/>
        <v>0</v>
      </c>
      <c r="F52" s="633"/>
      <c r="G52" s="639">
        <f t="shared" si="11"/>
        <v>0</v>
      </c>
      <c r="H52" s="639">
        <f t="shared" si="12"/>
        <v>0</v>
      </c>
      <c r="I52" s="639">
        <f t="shared" si="12"/>
        <v>0</v>
      </c>
      <c r="J52" s="639">
        <f t="shared" si="12"/>
        <v>0</v>
      </c>
      <c r="K52" s="639">
        <f t="shared" si="12"/>
        <v>0</v>
      </c>
      <c r="L52" s="639"/>
      <c r="M52" s="639">
        <f t="shared" si="12"/>
        <v>0</v>
      </c>
      <c r="N52" s="639">
        <f t="shared" si="12"/>
        <v>0</v>
      </c>
      <c r="O52" s="639">
        <f t="shared" si="12"/>
        <v>0</v>
      </c>
      <c r="P52" s="639">
        <f t="shared" si="13"/>
        <v>0</v>
      </c>
      <c r="Q52" s="639">
        <f t="shared" si="14"/>
        <v>0</v>
      </c>
      <c r="R52" s="639">
        <f t="shared" si="15"/>
        <v>0</v>
      </c>
      <c r="S52" s="639"/>
      <c r="T52" s="639">
        <f t="shared" si="15"/>
        <v>0</v>
      </c>
      <c r="U52" s="633">
        <f t="shared" si="16"/>
        <v>0</v>
      </c>
      <c r="V52" s="633">
        <f t="shared" si="1"/>
        <v>0</v>
      </c>
      <c r="W52" s="633">
        <f t="shared" si="17"/>
        <v>0</v>
      </c>
      <c r="X52" s="633">
        <f t="shared" si="2"/>
        <v>0</v>
      </c>
      <c r="Y52" s="640">
        <f t="shared" si="18"/>
        <v>0</v>
      </c>
      <c r="Z52" s="647">
        <f t="shared" si="3"/>
        <v>0</v>
      </c>
      <c r="AA52" s="642">
        <f t="shared" si="19"/>
        <v>0</v>
      </c>
      <c r="AB52" s="642">
        <f>'BTL-Amort-Stress-Test'!$H$71+'Angel-Amort-Stress-Test'!$H$71</f>
        <v>0</v>
      </c>
      <c r="AC52" s="642">
        <f t="shared" si="4"/>
        <v>0</v>
      </c>
      <c r="AD52" s="643">
        <f>(SUM($Y$48:Y52)+AC52)/$R$5</f>
        <v>0</v>
      </c>
      <c r="AE52" s="635">
        <f t="shared" si="5"/>
        <v>0</v>
      </c>
      <c r="AF52" s="644">
        <f t="shared" si="6"/>
        <v>0</v>
      </c>
      <c r="AG52" s="637">
        <f t="shared" si="7"/>
        <v>0</v>
      </c>
      <c r="AH52" s="637">
        <f>(SUM($AE$47:AE52))+AF52</f>
        <v>-1</v>
      </c>
      <c r="AI52" s="638"/>
      <c r="AJ52" s="645">
        <f>Y52+AC52</f>
        <v>0</v>
      </c>
      <c r="AK52" s="638">
        <f t="shared" si="20"/>
        <v>0</v>
      </c>
      <c r="AL52" s="638">
        <f t="shared" si="21"/>
        <v>0</v>
      </c>
    </row>
    <row r="53" spans="1:38" ht="18" customHeight="1" x14ac:dyDescent="0.65">
      <c r="A53" s="195"/>
      <c r="B53" s="630">
        <v>6</v>
      </c>
      <c r="C53" s="639">
        <f t="shared" si="8"/>
        <v>0</v>
      </c>
      <c r="D53" s="639">
        <f t="shared" si="9"/>
        <v>0</v>
      </c>
      <c r="E53" s="639">
        <f t="shared" si="10"/>
        <v>0</v>
      </c>
      <c r="F53" s="633"/>
      <c r="G53" s="639">
        <f t="shared" si="11"/>
        <v>0</v>
      </c>
      <c r="H53" s="639">
        <f t="shared" si="12"/>
        <v>0</v>
      </c>
      <c r="I53" s="639">
        <f t="shared" si="12"/>
        <v>0</v>
      </c>
      <c r="J53" s="639">
        <f t="shared" si="12"/>
        <v>0</v>
      </c>
      <c r="K53" s="639">
        <f t="shared" si="12"/>
        <v>0</v>
      </c>
      <c r="L53" s="639"/>
      <c r="M53" s="639">
        <f t="shared" si="12"/>
        <v>0</v>
      </c>
      <c r="N53" s="639">
        <f t="shared" si="12"/>
        <v>0</v>
      </c>
      <c r="O53" s="639">
        <f t="shared" si="12"/>
        <v>0</v>
      </c>
      <c r="P53" s="639">
        <f t="shared" si="13"/>
        <v>0</v>
      </c>
      <c r="Q53" s="639">
        <f t="shared" si="14"/>
        <v>0</v>
      </c>
      <c r="R53" s="639">
        <f t="shared" si="15"/>
        <v>0</v>
      </c>
      <c r="S53" s="639"/>
      <c r="T53" s="639">
        <f t="shared" si="15"/>
        <v>0</v>
      </c>
      <c r="U53" s="633">
        <f t="shared" si="16"/>
        <v>0</v>
      </c>
      <c r="V53" s="633">
        <f t="shared" si="1"/>
        <v>0</v>
      </c>
      <c r="W53" s="633">
        <f t="shared" si="17"/>
        <v>0</v>
      </c>
      <c r="X53" s="633">
        <f t="shared" si="2"/>
        <v>0</v>
      </c>
      <c r="Y53" s="640">
        <f t="shared" si="18"/>
        <v>0</v>
      </c>
      <c r="Z53" s="647">
        <f t="shared" si="3"/>
        <v>0</v>
      </c>
      <c r="AA53" s="642">
        <f t="shared" si="19"/>
        <v>0</v>
      </c>
      <c r="AB53" s="642">
        <f>'BTL-Amort-Stress-Test'!$H$83+'Angel-Amort-Stress-Test'!$H$83</f>
        <v>0</v>
      </c>
      <c r="AC53" s="642">
        <f t="shared" si="4"/>
        <v>0</v>
      </c>
      <c r="AD53" s="643">
        <f>(SUM($Y$48:Y53)+AC53)/$R$5</f>
        <v>0</v>
      </c>
      <c r="AE53" s="635">
        <f t="shared" si="5"/>
        <v>0</v>
      </c>
      <c r="AF53" s="644">
        <f t="shared" si="6"/>
        <v>0</v>
      </c>
      <c r="AG53" s="637">
        <f t="shared" si="7"/>
        <v>0</v>
      </c>
      <c r="AH53" s="637">
        <f>(SUM($AE$47:AE53))+AF53</f>
        <v>-1</v>
      </c>
      <c r="AI53" s="646"/>
      <c r="AJ53" s="646"/>
      <c r="AK53" s="638">
        <f t="shared" si="20"/>
        <v>0</v>
      </c>
      <c r="AL53" s="638">
        <f t="shared" si="21"/>
        <v>0</v>
      </c>
    </row>
    <row r="54" spans="1:38" ht="18" customHeight="1" x14ac:dyDescent="0.65">
      <c r="A54" s="195"/>
      <c r="B54" s="630">
        <v>7</v>
      </c>
      <c r="C54" s="639">
        <f t="shared" si="8"/>
        <v>0</v>
      </c>
      <c r="D54" s="639">
        <f t="shared" si="9"/>
        <v>0</v>
      </c>
      <c r="E54" s="639">
        <f t="shared" si="10"/>
        <v>0</v>
      </c>
      <c r="F54" s="633"/>
      <c r="G54" s="639">
        <f t="shared" si="11"/>
        <v>0</v>
      </c>
      <c r="H54" s="639">
        <f t="shared" si="12"/>
        <v>0</v>
      </c>
      <c r="I54" s="639">
        <f t="shared" si="12"/>
        <v>0</v>
      </c>
      <c r="J54" s="639">
        <f t="shared" si="12"/>
        <v>0</v>
      </c>
      <c r="K54" s="639">
        <f t="shared" si="12"/>
        <v>0</v>
      </c>
      <c r="L54" s="639"/>
      <c r="M54" s="639">
        <f t="shared" si="12"/>
        <v>0</v>
      </c>
      <c r="N54" s="639">
        <f t="shared" si="12"/>
        <v>0</v>
      </c>
      <c r="O54" s="639">
        <f t="shared" si="12"/>
        <v>0</v>
      </c>
      <c r="P54" s="639">
        <f t="shared" si="13"/>
        <v>0</v>
      </c>
      <c r="Q54" s="639">
        <f t="shared" si="14"/>
        <v>0</v>
      </c>
      <c r="R54" s="639">
        <f t="shared" si="15"/>
        <v>0</v>
      </c>
      <c r="S54" s="639"/>
      <c r="T54" s="639">
        <f t="shared" si="15"/>
        <v>0</v>
      </c>
      <c r="U54" s="633">
        <f t="shared" si="16"/>
        <v>0</v>
      </c>
      <c r="V54" s="633">
        <f t="shared" si="1"/>
        <v>0</v>
      </c>
      <c r="W54" s="633">
        <f t="shared" si="17"/>
        <v>0</v>
      </c>
      <c r="X54" s="633">
        <f t="shared" si="2"/>
        <v>0</v>
      </c>
      <c r="Y54" s="640">
        <f t="shared" si="18"/>
        <v>0</v>
      </c>
      <c r="Z54" s="647">
        <f t="shared" si="3"/>
        <v>0</v>
      </c>
      <c r="AA54" s="642">
        <f t="shared" si="19"/>
        <v>0</v>
      </c>
      <c r="AB54" s="642">
        <f>'BTL-Amort-Stress-Test'!$H$95+'Angel-Amort-Stress-Test'!$H$95</f>
        <v>0</v>
      </c>
      <c r="AC54" s="642">
        <f t="shared" si="4"/>
        <v>0</v>
      </c>
      <c r="AD54" s="643">
        <f>(SUM($Y$48:Y54)+AC54)/$R$5</f>
        <v>0</v>
      </c>
      <c r="AE54" s="635">
        <f t="shared" si="5"/>
        <v>0</v>
      </c>
      <c r="AF54" s="644">
        <f t="shared" si="6"/>
        <v>0</v>
      </c>
      <c r="AG54" s="637">
        <f t="shared" si="7"/>
        <v>0</v>
      </c>
      <c r="AH54" s="637">
        <f>(SUM($AE$47:AE54))+AF54</f>
        <v>-1</v>
      </c>
      <c r="AI54" s="646"/>
      <c r="AJ54" s="646"/>
      <c r="AK54" s="638">
        <f t="shared" si="20"/>
        <v>0</v>
      </c>
      <c r="AL54" s="638">
        <f t="shared" si="21"/>
        <v>0</v>
      </c>
    </row>
    <row r="55" spans="1:38" ht="18" customHeight="1" x14ac:dyDescent="0.65">
      <c r="A55" s="195"/>
      <c r="B55" s="630">
        <v>8</v>
      </c>
      <c r="C55" s="639">
        <f t="shared" si="8"/>
        <v>0</v>
      </c>
      <c r="D55" s="639">
        <f t="shared" si="9"/>
        <v>0</v>
      </c>
      <c r="E55" s="639">
        <f t="shared" si="10"/>
        <v>0</v>
      </c>
      <c r="F55" s="633"/>
      <c r="G55" s="639">
        <f t="shared" si="11"/>
        <v>0</v>
      </c>
      <c r="H55" s="639">
        <f t="shared" si="12"/>
        <v>0</v>
      </c>
      <c r="I55" s="639">
        <f t="shared" si="12"/>
        <v>0</v>
      </c>
      <c r="J55" s="639">
        <f t="shared" si="12"/>
        <v>0</v>
      </c>
      <c r="K55" s="639">
        <f t="shared" si="12"/>
        <v>0</v>
      </c>
      <c r="L55" s="639"/>
      <c r="M55" s="639">
        <f t="shared" si="12"/>
        <v>0</v>
      </c>
      <c r="N55" s="639">
        <f t="shared" si="12"/>
        <v>0</v>
      </c>
      <c r="O55" s="639">
        <f t="shared" si="12"/>
        <v>0</v>
      </c>
      <c r="P55" s="639">
        <f t="shared" si="13"/>
        <v>0</v>
      </c>
      <c r="Q55" s="639">
        <f t="shared" si="14"/>
        <v>0</v>
      </c>
      <c r="R55" s="639">
        <f t="shared" si="15"/>
        <v>0</v>
      </c>
      <c r="S55" s="639"/>
      <c r="T55" s="639">
        <f t="shared" si="15"/>
        <v>0</v>
      </c>
      <c r="U55" s="633">
        <f t="shared" si="16"/>
        <v>0</v>
      </c>
      <c r="V55" s="633">
        <f t="shared" si="1"/>
        <v>0</v>
      </c>
      <c r="W55" s="633">
        <f t="shared" si="17"/>
        <v>0</v>
      </c>
      <c r="X55" s="633">
        <f t="shared" si="2"/>
        <v>0</v>
      </c>
      <c r="Y55" s="640">
        <f t="shared" si="18"/>
        <v>0</v>
      </c>
      <c r="Z55" s="647">
        <f t="shared" si="3"/>
        <v>0</v>
      </c>
      <c r="AA55" s="642">
        <f t="shared" si="19"/>
        <v>0</v>
      </c>
      <c r="AB55" s="642">
        <f>'BTL-Amort-Stress-Test'!$H$107+'Angel-Amort-Stress-Test'!$H$107</f>
        <v>0</v>
      </c>
      <c r="AC55" s="642">
        <f t="shared" si="4"/>
        <v>0</v>
      </c>
      <c r="AD55" s="643">
        <f>(SUM($Y$48:Y55)+AC55)/$R$5</f>
        <v>0</v>
      </c>
      <c r="AE55" s="635">
        <f t="shared" si="5"/>
        <v>0</v>
      </c>
      <c r="AF55" s="644">
        <f t="shared" si="6"/>
        <v>0</v>
      </c>
      <c r="AG55" s="637">
        <f t="shared" si="7"/>
        <v>0</v>
      </c>
      <c r="AH55" s="637">
        <f>(SUM($AE$47:AE55))+AF55</f>
        <v>-1</v>
      </c>
      <c r="AI55" s="646"/>
      <c r="AJ55" s="646"/>
      <c r="AK55" s="638">
        <f t="shared" si="20"/>
        <v>0</v>
      </c>
      <c r="AL55" s="638">
        <f t="shared" si="21"/>
        <v>0</v>
      </c>
    </row>
    <row r="56" spans="1:38" ht="18" customHeight="1" x14ac:dyDescent="0.65">
      <c r="A56" s="195"/>
      <c r="B56" s="630">
        <v>9</v>
      </c>
      <c r="C56" s="639">
        <f t="shared" si="8"/>
        <v>0</v>
      </c>
      <c r="D56" s="639">
        <f t="shared" si="9"/>
        <v>0</v>
      </c>
      <c r="E56" s="639">
        <f t="shared" si="10"/>
        <v>0</v>
      </c>
      <c r="F56" s="633"/>
      <c r="G56" s="639">
        <f t="shared" si="11"/>
        <v>0</v>
      </c>
      <c r="H56" s="639">
        <f t="shared" si="12"/>
        <v>0</v>
      </c>
      <c r="I56" s="639">
        <f t="shared" si="12"/>
        <v>0</v>
      </c>
      <c r="J56" s="639">
        <f t="shared" si="12"/>
        <v>0</v>
      </c>
      <c r="K56" s="639">
        <f t="shared" si="12"/>
        <v>0</v>
      </c>
      <c r="L56" s="639"/>
      <c r="M56" s="639">
        <f t="shared" si="12"/>
        <v>0</v>
      </c>
      <c r="N56" s="639">
        <f t="shared" si="12"/>
        <v>0</v>
      </c>
      <c r="O56" s="639">
        <f t="shared" si="12"/>
        <v>0</v>
      </c>
      <c r="P56" s="639">
        <f t="shared" si="13"/>
        <v>0</v>
      </c>
      <c r="Q56" s="639">
        <f t="shared" si="14"/>
        <v>0</v>
      </c>
      <c r="R56" s="639">
        <f t="shared" si="15"/>
        <v>0</v>
      </c>
      <c r="S56" s="639"/>
      <c r="T56" s="639">
        <f t="shared" si="15"/>
        <v>0</v>
      </c>
      <c r="U56" s="633">
        <f t="shared" si="16"/>
        <v>0</v>
      </c>
      <c r="V56" s="633">
        <f t="shared" si="1"/>
        <v>0</v>
      </c>
      <c r="W56" s="633">
        <f t="shared" si="17"/>
        <v>0</v>
      </c>
      <c r="X56" s="633">
        <f t="shared" si="2"/>
        <v>0</v>
      </c>
      <c r="Y56" s="640">
        <f t="shared" si="18"/>
        <v>0</v>
      </c>
      <c r="Z56" s="647">
        <f t="shared" si="3"/>
        <v>0</v>
      </c>
      <c r="AA56" s="642">
        <f t="shared" si="19"/>
        <v>0</v>
      </c>
      <c r="AB56" s="642">
        <f>'BTL-Amort-Stress-Test'!$H$119+'Angel-Amort-Stress-Test'!$H$119</f>
        <v>0</v>
      </c>
      <c r="AC56" s="642">
        <f t="shared" si="4"/>
        <v>0</v>
      </c>
      <c r="AD56" s="643">
        <f>(SUM($Y$48:Y56)+AC56)/$R$5</f>
        <v>0</v>
      </c>
      <c r="AE56" s="635">
        <f t="shared" si="5"/>
        <v>0</v>
      </c>
      <c r="AF56" s="644">
        <f t="shared" si="6"/>
        <v>0</v>
      </c>
      <c r="AG56" s="637">
        <f t="shared" si="7"/>
        <v>0</v>
      </c>
      <c r="AH56" s="637">
        <f>(SUM($AE$47:AE56))+AF56</f>
        <v>-1</v>
      </c>
      <c r="AI56" s="646"/>
      <c r="AJ56" s="646"/>
      <c r="AK56" s="638">
        <f t="shared" si="20"/>
        <v>0</v>
      </c>
      <c r="AL56" s="638">
        <f t="shared" si="21"/>
        <v>0</v>
      </c>
    </row>
    <row r="57" spans="1:38" ht="18" customHeight="1" x14ac:dyDescent="0.65">
      <c r="A57" s="195"/>
      <c r="B57" s="630">
        <v>10</v>
      </c>
      <c r="C57" s="639">
        <f t="shared" si="8"/>
        <v>0</v>
      </c>
      <c r="D57" s="639">
        <f t="shared" si="9"/>
        <v>0</v>
      </c>
      <c r="E57" s="639">
        <f t="shared" si="10"/>
        <v>0</v>
      </c>
      <c r="F57" s="633"/>
      <c r="G57" s="639">
        <f t="shared" si="11"/>
        <v>0</v>
      </c>
      <c r="H57" s="639">
        <f t="shared" si="12"/>
        <v>0</v>
      </c>
      <c r="I57" s="639">
        <f t="shared" si="12"/>
        <v>0</v>
      </c>
      <c r="J57" s="639">
        <f t="shared" si="12"/>
        <v>0</v>
      </c>
      <c r="K57" s="639">
        <f t="shared" si="12"/>
        <v>0</v>
      </c>
      <c r="L57" s="639"/>
      <c r="M57" s="639">
        <f t="shared" si="12"/>
        <v>0</v>
      </c>
      <c r="N57" s="639">
        <f t="shared" si="12"/>
        <v>0</v>
      </c>
      <c r="O57" s="639">
        <f t="shared" si="12"/>
        <v>0</v>
      </c>
      <c r="P57" s="639">
        <f t="shared" si="13"/>
        <v>0</v>
      </c>
      <c r="Q57" s="639">
        <f t="shared" si="14"/>
        <v>0</v>
      </c>
      <c r="R57" s="639">
        <f t="shared" si="15"/>
        <v>0</v>
      </c>
      <c r="S57" s="639"/>
      <c r="T57" s="639">
        <f t="shared" si="15"/>
        <v>0</v>
      </c>
      <c r="U57" s="633">
        <f t="shared" si="16"/>
        <v>0</v>
      </c>
      <c r="V57" s="633">
        <f t="shared" si="1"/>
        <v>0</v>
      </c>
      <c r="W57" s="633">
        <f t="shared" si="17"/>
        <v>0</v>
      </c>
      <c r="X57" s="633">
        <f t="shared" si="2"/>
        <v>0</v>
      </c>
      <c r="Y57" s="640">
        <f t="shared" si="18"/>
        <v>0</v>
      </c>
      <c r="Z57" s="647">
        <f t="shared" si="3"/>
        <v>0</v>
      </c>
      <c r="AA57" s="642">
        <f t="shared" si="19"/>
        <v>0</v>
      </c>
      <c r="AB57" s="642">
        <f>'BTL-Amort-Stress-Test'!$H$131+'Angel-Amort-Stress-Test'!$H$131</f>
        <v>0</v>
      </c>
      <c r="AC57" s="642">
        <f t="shared" si="4"/>
        <v>0</v>
      </c>
      <c r="AD57" s="643">
        <f>(SUM($Y$48:Y57)+AC57)/$R$5</f>
        <v>0</v>
      </c>
      <c r="AE57" s="635">
        <f t="shared" si="5"/>
        <v>0</v>
      </c>
      <c r="AF57" s="644">
        <f t="shared" si="6"/>
        <v>0</v>
      </c>
      <c r="AG57" s="637">
        <f t="shared" si="7"/>
        <v>0</v>
      </c>
      <c r="AH57" s="637">
        <f>(SUM($AE$47:AE57))+AF57</f>
        <v>-1</v>
      </c>
      <c r="AI57" s="646"/>
      <c r="AJ57" s="646"/>
      <c r="AK57" s="645">
        <f>Y57+AC57</f>
        <v>0</v>
      </c>
      <c r="AL57" s="638">
        <f t="shared" si="21"/>
        <v>0</v>
      </c>
    </row>
    <row r="58" spans="1:38" ht="18" customHeight="1" x14ac:dyDescent="0.65">
      <c r="A58" s="195"/>
      <c r="B58" s="630">
        <v>11</v>
      </c>
      <c r="C58" s="639">
        <f t="shared" si="8"/>
        <v>0</v>
      </c>
      <c r="D58" s="639">
        <f t="shared" si="9"/>
        <v>0</v>
      </c>
      <c r="E58" s="639">
        <f t="shared" si="10"/>
        <v>0</v>
      </c>
      <c r="F58" s="633"/>
      <c r="G58" s="639">
        <f t="shared" si="11"/>
        <v>0</v>
      </c>
      <c r="H58" s="639">
        <f t="shared" si="12"/>
        <v>0</v>
      </c>
      <c r="I58" s="639">
        <f t="shared" si="12"/>
        <v>0</v>
      </c>
      <c r="J58" s="639">
        <f t="shared" si="12"/>
        <v>0</v>
      </c>
      <c r="K58" s="639">
        <f t="shared" si="12"/>
        <v>0</v>
      </c>
      <c r="L58" s="639"/>
      <c r="M58" s="639">
        <f t="shared" si="12"/>
        <v>0</v>
      </c>
      <c r="N58" s="639">
        <f t="shared" si="12"/>
        <v>0</v>
      </c>
      <c r="O58" s="639">
        <f t="shared" si="12"/>
        <v>0</v>
      </c>
      <c r="P58" s="639">
        <f t="shared" si="13"/>
        <v>0</v>
      </c>
      <c r="Q58" s="639">
        <f t="shared" si="14"/>
        <v>0</v>
      </c>
      <c r="R58" s="639">
        <f t="shared" si="15"/>
        <v>0</v>
      </c>
      <c r="S58" s="639"/>
      <c r="T58" s="639">
        <f t="shared" si="15"/>
        <v>0</v>
      </c>
      <c r="U58" s="633">
        <f t="shared" si="16"/>
        <v>0</v>
      </c>
      <c r="V58" s="633">
        <f t="shared" si="1"/>
        <v>0</v>
      </c>
      <c r="W58" s="633">
        <f t="shared" si="17"/>
        <v>0</v>
      </c>
      <c r="X58" s="633">
        <f t="shared" si="2"/>
        <v>0</v>
      </c>
      <c r="Y58" s="640">
        <f t="shared" si="18"/>
        <v>0</v>
      </c>
      <c r="Z58" s="647">
        <f t="shared" si="3"/>
        <v>0</v>
      </c>
      <c r="AA58" s="642">
        <f t="shared" si="19"/>
        <v>0</v>
      </c>
      <c r="AB58" s="642">
        <f>'BTL-Amort-Stress-Test'!$H$143+'Angel-Amort-Stress-Test'!$H$143</f>
        <v>0</v>
      </c>
      <c r="AC58" s="642">
        <f t="shared" si="4"/>
        <v>0</v>
      </c>
      <c r="AD58" s="643">
        <f>(SUM($Y$48:Y58)+AC58)/$R$5</f>
        <v>0</v>
      </c>
      <c r="AE58" s="635">
        <f t="shared" si="5"/>
        <v>0</v>
      </c>
      <c r="AF58" s="644">
        <f t="shared" si="6"/>
        <v>0</v>
      </c>
      <c r="AG58" s="637">
        <f t="shared" si="7"/>
        <v>0</v>
      </c>
      <c r="AH58" s="637">
        <f>(SUM($AE$47:AE58))+AF58</f>
        <v>-1</v>
      </c>
      <c r="AI58" s="646"/>
      <c r="AJ58" s="646"/>
      <c r="AK58" s="638"/>
      <c r="AL58" s="638">
        <f t="shared" si="21"/>
        <v>0</v>
      </c>
    </row>
    <row r="59" spans="1:38" ht="18" customHeight="1" x14ac:dyDescent="0.65">
      <c r="A59" s="195"/>
      <c r="B59" s="630">
        <v>12</v>
      </c>
      <c r="C59" s="639">
        <f t="shared" si="8"/>
        <v>0</v>
      </c>
      <c r="D59" s="639">
        <f t="shared" si="9"/>
        <v>0</v>
      </c>
      <c r="E59" s="639">
        <f t="shared" si="10"/>
        <v>0</v>
      </c>
      <c r="F59" s="633"/>
      <c r="G59" s="639">
        <f t="shared" si="11"/>
        <v>0</v>
      </c>
      <c r="H59" s="639">
        <f t="shared" si="12"/>
        <v>0</v>
      </c>
      <c r="I59" s="639">
        <f t="shared" si="12"/>
        <v>0</v>
      </c>
      <c r="J59" s="639">
        <f t="shared" si="12"/>
        <v>0</v>
      </c>
      <c r="K59" s="639">
        <f t="shared" si="12"/>
        <v>0</v>
      </c>
      <c r="L59" s="639"/>
      <c r="M59" s="639">
        <f t="shared" si="12"/>
        <v>0</v>
      </c>
      <c r="N59" s="639">
        <f t="shared" si="12"/>
        <v>0</v>
      </c>
      <c r="O59" s="639">
        <f t="shared" si="12"/>
        <v>0</v>
      </c>
      <c r="P59" s="639">
        <f t="shared" si="13"/>
        <v>0</v>
      </c>
      <c r="Q59" s="639">
        <f t="shared" si="14"/>
        <v>0</v>
      </c>
      <c r="R59" s="639">
        <f t="shared" si="15"/>
        <v>0</v>
      </c>
      <c r="S59" s="639"/>
      <c r="T59" s="639">
        <f t="shared" si="15"/>
        <v>0</v>
      </c>
      <c r="U59" s="633">
        <f t="shared" si="16"/>
        <v>0</v>
      </c>
      <c r="V59" s="633">
        <f t="shared" si="1"/>
        <v>0</v>
      </c>
      <c r="W59" s="633">
        <f t="shared" si="17"/>
        <v>0</v>
      </c>
      <c r="X59" s="633">
        <f t="shared" si="2"/>
        <v>0</v>
      </c>
      <c r="Y59" s="640">
        <f t="shared" si="18"/>
        <v>0</v>
      </c>
      <c r="Z59" s="647">
        <f t="shared" si="3"/>
        <v>0</v>
      </c>
      <c r="AA59" s="642">
        <f t="shared" si="19"/>
        <v>0</v>
      </c>
      <c r="AB59" s="642">
        <f>'BTL-Amort-Stress-Test'!$H$155+'Angel-Amort-Stress-Test'!$H$155</f>
        <v>0</v>
      </c>
      <c r="AC59" s="642">
        <f t="shared" si="4"/>
        <v>0</v>
      </c>
      <c r="AD59" s="643">
        <f>(SUM($Y$48:Y59)+AC59)/$R$5</f>
        <v>0</v>
      </c>
      <c r="AE59" s="635">
        <f t="shared" si="5"/>
        <v>0</v>
      </c>
      <c r="AF59" s="644">
        <f t="shared" si="6"/>
        <v>0</v>
      </c>
      <c r="AG59" s="637">
        <f t="shared" si="7"/>
        <v>0</v>
      </c>
      <c r="AH59" s="637">
        <f>(SUM($AE$47:AE59))+AF59</f>
        <v>-1</v>
      </c>
      <c r="AI59" s="646"/>
      <c r="AJ59" s="646"/>
      <c r="AK59" s="638"/>
      <c r="AL59" s="638">
        <f t="shared" si="21"/>
        <v>0</v>
      </c>
    </row>
    <row r="60" spans="1:38" ht="18" customHeight="1" x14ac:dyDescent="0.65">
      <c r="A60" s="195"/>
      <c r="B60" s="630">
        <v>13</v>
      </c>
      <c r="C60" s="639">
        <f t="shared" si="8"/>
        <v>0</v>
      </c>
      <c r="D60" s="639">
        <f t="shared" si="9"/>
        <v>0</v>
      </c>
      <c r="E60" s="639">
        <f t="shared" si="10"/>
        <v>0</v>
      </c>
      <c r="F60" s="633"/>
      <c r="G60" s="639">
        <f t="shared" si="11"/>
        <v>0</v>
      </c>
      <c r="H60" s="639">
        <f t="shared" si="12"/>
        <v>0</v>
      </c>
      <c r="I60" s="639">
        <f t="shared" si="12"/>
        <v>0</v>
      </c>
      <c r="J60" s="639">
        <f t="shared" si="12"/>
        <v>0</v>
      </c>
      <c r="K60" s="639">
        <f t="shared" si="12"/>
        <v>0</v>
      </c>
      <c r="L60" s="639"/>
      <c r="M60" s="639">
        <f t="shared" si="12"/>
        <v>0</v>
      </c>
      <c r="N60" s="639">
        <f t="shared" si="12"/>
        <v>0</v>
      </c>
      <c r="O60" s="639">
        <f t="shared" si="12"/>
        <v>0</v>
      </c>
      <c r="P60" s="639">
        <f t="shared" si="13"/>
        <v>0</v>
      </c>
      <c r="Q60" s="639">
        <f t="shared" si="14"/>
        <v>0</v>
      </c>
      <c r="R60" s="639">
        <f t="shared" si="15"/>
        <v>0</v>
      </c>
      <c r="S60" s="639"/>
      <c r="T60" s="639">
        <f t="shared" si="15"/>
        <v>0</v>
      </c>
      <c r="U60" s="633">
        <f t="shared" si="16"/>
        <v>0</v>
      </c>
      <c r="V60" s="633">
        <f t="shared" si="1"/>
        <v>0</v>
      </c>
      <c r="W60" s="633">
        <f t="shared" si="17"/>
        <v>0</v>
      </c>
      <c r="X60" s="633">
        <f t="shared" si="2"/>
        <v>0</v>
      </c>
      <c r="Y60" s="640">
        <f t="shared" si="18"/>
        <v>0</v>
      </c>
      <c r="Z60" s="647">
        <f t="shared" si="3"/>
        <v>0</v>
      </c>
      <c r="AA60" s="642">
        <f t="shared" si="19"/>
        <v>0</v>
      </c>
      <c r="AB60" s="642">
        <f>'BTL-Amort-Stress-Test'!$H$167+'Angel-Amort-Stress-Test'!$H$167</f>
        <v>0</v>
      </c>
      <c r="AC60" s="642">
        <f t="shared" si="4"/>
        <v>0</v>
      </c>
      <c r="AD60" s="643">
        <f>(SUM($Y$48:Y60)+AC60)/$R$5</f>
        <v>0</v>
      </c>
      <c r="AE60" s="635">
        <f t="shared" si="5"/>
        <v>0</v>
      </c>
      <c r="AF60" s="644">
        <f t="shared" si="6"/>
        <v>0</v>
      </c>
      <c r="AG60" s="637">
        <f t="shared" si="7"/>
        <v>0</v>
      </c>
      <c r="AH60" s="637">
        <f>(SUM($AE$47:AE60))+AF60</f>
        <v>-1</v>
      </c>
      <c r="AI60" s="646"/>
      <c r="AJ60" s="646"/>
      <c r="AK60" s="638"/>
      <c r="AL60" s="638">
        <f t="shared" si="21"/>
        <v>0</v>
      </c>
    </row>
    <row r="61" spans="1:38" ht="18" customHeight="1" x14ac:dyDescent="0.65">
      <c r="A61" s="195"/>
      <c r="B61" s="630">
        <v>14</v>
      </c>
      <c r="C61" s="639">
        <f t="shared" si="8"/>
        <v>0</v>
      </c>
      <c r="D61" s="639">
        <f t="shared" si="9"/>
        <v>0</v>
      </c>
      <c r="E61" s="639">
        <f t="shared" si="10"/>
        <v>0</v>
      </c>
      <c r="F61" s="633"/>
      <c r="G61" s="639">
        <f t="shared" si="11"/>
        <v>0</v>
      </c>
      <c r="H61" s="639">
        <f t="shared" si="12"/>
        <v>0</v>
      </c>
      <c r="I61" s="639">
        <f t="shared" si="12"/>
        <v>0</v>
      </c>
      <c r="J61" s="639">
        <f t="shared" si="12"/>
        <v>0</v>
      </c>
      <c r="K61" s="639">
        <f t="shared" si="12"/>
        <v>0</v>
      </c>
      <c r="L61" s="639"/>
      <c r="M61" s="639">
        <f t="shared" si="12"/>
        <v>0</v>
      </c>
      <c r="N61" s="639">
        <f t="shared" si="12"/>
        <v>0</v>
      </c>
      <c r="O61" s="639">
        <f t="shared" si="12"/>
        <v>0</v>
      </c>
      <c r="P61" s="639">
        <f t="shared" si="13"/>
        <v>0</v>
      </c>
      <c r="Q61" s="639">
        <f t="shared" si="14"/>
        <v>0</v>
      </c>
      <c r="R61" s="639">
        <f t="shared" si="15"/>
        <v>0</v>
      </c>
      <c r="S61" s="639"/>
      <c r="T61" s="639">
        <f t="shared" si="15"/>
        <v>0</v>
      </c>
      <c r="U61" s="633">
        <f t="shared" si="16"/>
        <v>0</v>
      </c>
      <c r="V61" s="633">
        <f t="shared" si="1"/>
        <v>0</v>
      </c>
      <c r="W61" s="633">
        <f t="shared" si="17"/>
        <v>0</v>
      </c>
      <c r="X61" s="633">
        <f t="shared" si="2"/>
        <v>0</v>
      </c>
      <c r="Y61" s="640">
        <f t="shared" si="18"/>
        <v>0</v>
      </c>
      <c r="Z61" s="647">
        <f t="shared" si="3"/>
        <v>0</v>
      </c>
      <c r="AA61" s="642">
        <f t="shared" si="19"/>
        <v>0</v>
      </c>
      <c r="AB61" s="642">
        <f>'BTL-Amort-Stress-Test'!$H$179+'Angel-Amort-Stress-Test'!$H$179</f>
        <v>0</v>
      </c>
      <c r="AC61" s="642">
        <f t="shared" si="4"/>
        <v>0</v>
      </c>
      <c r="AD61" s="643">
        <f>(SUM($Y$48:Y61)+AC61)/$R$5</f>
        <v>0</v>
      </c>
      <c r="AE61" s="635">
        <f t="shared" si="5"/>
        <v>0</v>
      </c>
      <c r="AF61" s="644">
        <f t="shared" si="6"/>
        <v>0</v>
      </c>
      <c r="AG61" s="637">
        <f t="shared" si="7"/>
        <v>0</v>
      </c>
      <c r="AH61" s="637">
        <f>(SUM($AE$47:AE61))+AF61</f>
        <v>-1</v>
      </c>
      <c r="AI61" s="646"/>
      <c r="AJ61" s="646"/>
      <c r="AK61" s="638"/>
      <c r="AL61" s="638">
        <f t="shared" si="21"/>
        <v>0</v>
      </c>
    </row>
    <row r="62" spans="1:38" ht="18" customHeight="1" x14ac:dyDescent="0.65">
      <c r="A62" s="195"/>
      <c r="B62" s="630">
        <v>15</v>
      </c>
      <c r="C62" s="639">
        <f t="shared" si="8"/>
        <v>0</v>
      </c>
      <c r="D62" s="639">
        <f t="shared" si="9"/>
        <v>0</v>
      </c>
      <c r="E62" s="639">
        <f t="shared" si="10"/>
        <v>0</v>
      </c>
      <c r="F62" s="633"/>
      <c r="G62" s="639">
        <f t="shared" si="11"/>
        <v>0</v>
      </c>
      <c r="H62" s="639">
        <f t="shared" si="12"/>
        <v>0</v>
      </c>
      <c r="I62" s="639">
        <f t="shared" si="12"/>
        <v>0</v>
      </c>
      <c r="J62" s="639">
        <f t="shared" si="12"/>
        <v>0</v>
      </c>
      <c r="K62" s="639">
        <f t="shared" si="12"/>
        <v>0</v>
      </c>
      <c r="L62" s="639"/>
      <c r="M62" s="639">
        <f t="shared" si="12"/>
        <v>0</v>
      </c>
      <c r="N62" s="639">
        <f t="shared" si="12"/>
        <v>0</v>
      </c>
      <c r="O62" s="639">
        <f t="shared" si="12"/>
        <v>0</v>
      </c>
      <c r="P62" s="639">
        <f t="shared" si="13"/>
        <v>0</v>
      </c>
      <c r="Q62" s="639">
        <f t="shared" si="14"/>
        <v>0</v>
      </c>
      <c r="R62" s="639">
        <f t="shared" si="15"/>
        <v>0</v>
      </c>
      <c r="S62" s="639"/>
      <c r="T62" s="639">
        <f t="shared" si="15"/>
        <v>0</v>
      </c>
      <c r="U62" s="633">
        <f t="shared" si="16"/>
        <v>0</v>
      </c>
      <c r="V62" s="633">
        <f t="shared" si="1"/>
        <v>0</v>
      </c>
      <c r="W62" s="633">
        <f t="shared" si="17"/>
        <v>0</v>
      </c>
      <c r="X62" s="633">
        <f t="shared" si="2"/>
        <v>0</v>
      </c>
      <c r="Y62" s="640">
        <f t="shared" si="18"/>
        <v>0</v>
      </c>
      <c r="Z62" s="647">
        <f t="shared" si="3"/>
        <v>0</v>
      </c>
      <c r="AA62" s="642">
        <f t="shared" si="19"/>
        <v>0</v>
      </c>
      <c r="AB62" s="642">
        <f>'BTL-Amort-Stress-Test'!$H$191+'Angel-Amort-Stress-Test'!$H$191</f>
        <v>0</v>
      </c>
      <c r="AC62" s="642">
        <f t="shared" si="4"/>
        <v>0</v>
      </c>
      <c r="AD62" s="643">
        <f>(SUM($Y$48:Y62)+AC62)/$R$5</f>
        <v>0</v>
      </c>
      <c r="AE62" s="635">
        <f t="shared" si="5"/>
        <v>0</v>
      </c>
      <c r="AF62" s="644">
        <f t="shared" si="6"/>
        <v>0</v>
      </c>
      <c r="AG62" s="637">
        <f t="shared" si="7"/>
        <v>0</v>
      </c>
      <c r="AH62" s="637">
        <f>(SUM($AE$47:AE62))+AF62</f>
        <v>-1</v>
      </c>
      <c r="AI62" s="646"/>
      <c r="AJ62" s="646"/>
      <c r="AK62" s="638"/>
      <c r="AL62" s="638">
        <f t="shared" si="21"/>
        <v>0</v>
      </c>
    </row>
    <row r="63" spans="1:38" ht="18" customHeight="1" x14ac:dyDescent="0.65">
      <c r="A63" s="195"/>
      <c r="B63" s="630">
        <v>16</v>
      </c>
      <c r="C63" s="639">
        <f t="shared" si="8"/>
        <v>0</v>
      </c>
      <c r="D63" s="639">
        <f t="shared" si="9"/>
        <v>0</v>
      </c>
      <c r="E63" s="639">
        <f t="shared" si="10"/>
        <v>0</v>
      </c>
      <c r="F63" s="633"/>
      <c r="G63" s="639">
        <f t="shared" si="11"/>
        <v>0</v>
      </c>
      <c r="H63" s="639">
        <f t="shared" si="12"/>
        <v>0</v>
      </c>
      <c r="I63" s="639">
        <f t="shared" si="12"/>
        <v>0</v>
      </c>
      <c r="J63" s="639">
        <f t="shared" si="12"/>
        <v>0</v>
      </c>
      <c r="K63" s="639">
        <f t="shared" si="12"/>
        <v>0</v>
      </c>
      <c r="L63" s="639"/>
      <c r="M63" s="639">
        <f t="shared" si="12"/>
        <v>0</v>
      </c>
      <c r="N63" s="639">
        <f t="shared" si="12"/>
        <v>0</v>
      </c>
      <c r="O63" s="639">
        <f t="shared" si="12"/>
        <v>0</v>
      </c>
      <c r="P63" s="639">
        <f t="shared" si="13"/>
        <v>0</v>
      </c>
      <c r="Q63" s="639">
        <f t="shared" si="14"/>
        <v>0</v>
      </c>
      <c r="R63" s="639">
        <f t="shared" si="15"/>
        <v>0</v>
      </c>
      <c r="S63" s="639"/>
      <c r="T63" s="639">
        <f t="shared" si="15"/>
        <v>0</v>
      </c>
      <c r="U63" s="633">
        <f t="shared" si="16"/>
        <v>0</v>
      </c>
      <c r="V63" s="633">
        <f t="shared" si="1"/>
        <v>0</v>
      </c>
      <c r="W63" s="633">
        <f t="shared" si="17"/>
        <v>0</v>
      </c>
      <c r="X63" s="633">
        <f t="shared" si="2"/>
        <v>0</v>
      </c>
      <c r="Y63" s="640">
        <f t="shared" si="18"/>
        <v>0</v>
      </c>
      <c r="Z63" s="647">
        <f t="shared" si="3"/>
        <v>0</v>
      </c>
      <c r="AA63" s="642">
        <f t="shared" si="19"/>
        <v>0</v>
      </c>
      <c r="AB63" s="642">
        <f>'BTL-Amort-Stress-Test'!$H$203+'Angel-Amort-Stress-Test'!$H$203</f>
        <v>0</v>
      </c>
      <c r="AC63" s="642">
        <f t="shared" si="4"/>
        <v>0</v>
      </c>
      <c r="AD63" s="643">
        <f>(SUM($Y$48:Y63)+AC63)/$R$5</f>
        <v>0</v>
      </c>
      <c r="AE63" s="635">
        <f t="shared" si="5"/>
        <v>0</v>
      </c>
      <c r="AF63" s="644">
        <f t="shared" si="6"/>
        <v>0</v>
      </c>
      <c r="AG63" s="637">
        <f t="shared" si="7"/>
        <v>0</v>
      </c>
      <c r="AH63" s="637">
        <f>(SUM($AE$47:AE63))+AF63</f>
        <v>-1</v>
      </c>
      <c r="AI63" s="646"/>
      <c r="AJ63" s="646"/>
      <c r="AK63" s="638"/>
      <c r="AL63" s="638">
        <f t="shared" si="21"/>
        <v>0</v>
      </c>
    </row>
    <row r="64" spans="1:38" ht="18" customHeight="1" x14ac:dyDescent="0.65">
      <c r="A64" s="195"/>
      <c r="B64" s="630">
        <v>17</v>
      </c>
      <c r="C64" s="639">
        <f t="shared" si="8"/>
        <v>0</v>
      </c>
      <c r="D64" s="639">
        <f t="shared" si="9"/>
        <v>0</v>
      </c>
      <c r="E64" s="639">
        <f t="shared" si="10"/>
        <v>0</v>
      </c>
      <c r="F64" s="633"/>
      <c r="G64" s="639">
        <f t="shared" si="11"/>
        <v>0</v>
      </c>
      <c r="H64" s="639">
        <f t="shared" si="12"/>
        <v>0</v>
      </c>
      <c r="I64" s="639">
        <f t="shared" si="12"/>
        <v>0</v>
      </c>
      <c r="J64" s="639">
        <f t="shared" si="12"/>
        <v>0</v>
      </c>
      <c r="K64" s="639">
        <f t="shared" si="12"/>
        <v>0</v>
      </c>
      <c r="L64" s="639"/>
      <c r="M64" s="639">
        <f t="shared" si="12"/>
        <v>0</v>
      </c>
      <c r="N64" s="639">
        <f t="shared" si="12"/>
        <v>0</v>
      </c>
      <c r="O64" s="639">
        <f t="shared" si="12"/>
        <v>0</v>
      </c>
      <c r="P64" s="639">
        <f t="shared" si="13"/>
        <v>0</v>
      </c>
      <c r="Q64" s="639">
        <f t="shared" si="14"/>
        <v>0</v>
      </c>
      <c r="R64" s="639">
        <f t="shared" si="15"/>
        <v>0</v>
      </c>
      <c r="S64" s="639"/>
      <c r="T64" s="639">
        <f t="shared" si="15"/>
        <v>0</v>
      </c>
      <c r="U64" s="633">
        <f t="shared" si="16"/>
        <v>0</v>
      </c>
      <c r="V64" s="633">
        <f t="shared" si="1"/>
        <v>0</v>
      </c>
      <c r="W64" s="633">
        <f t="shared" si="17"/>
        <v>0</v>
      </c>
      <c r="X64" s="633">
        <f t="shared" si="2"/>
        <v>0</v>
      </c>
      <c r="Y64" s="640">
        <f t="shared" si="18"/>
        <v>0</v>
      </c>
      <c r="Z64" s="647">
        <f t="shared" si="3"/>
        <v>0</v>
      </c>
      <c r="AA64" s="642">
        <f t="shared" si="19"/>
        <v>0</v>
      </c>
      <c r="AB64" s="642">
        <f>'BTL-Amort-Stress-Test'!$H$215+'Angel-Amort-Stress-Test'!$H$215</f>
        <v>0</v>
      </c>
      <c r="AC64" s="642">
        <f t="shared" si="4"/>
        <v>0</v>
      </c>
      <c r="AD64" s="643">
        <f>(SUM($Y$48:Y64)+AC64)/$R$5</f>
        <v>0</v>
      </c>
      <c r="AE64" s="635">
        <f t="shared" si="5"/>
        <v>0</v>
      </c>
      <c r="AF64" s="644">
        <f t="shared" si="6"/>
        <v>0</v>
      </c>
      <c r="AG64" s="637">
        <f t="shared" si="7"/>
        <v>0</v>
      </c>
      <c r="AH64" s="637">
        <f>(SUM($AE$47:AE64))+AF64</f>
        <v>-1</v>
      </c>
      <c r="AI64" s="646"/>
      <c r="AJ64" s="646"/>
      <c r="AK64" s="638"/>
      <c r="AL64" s="638">
        <f t="shared" si="21"/>
        <v>0</v>
      </c>
    </row>
    <row r="65" spans="1:38" ht="18" customHeight="1" x14ac:dyDescent="0.65">
      <c r="A65" s="195"/>
      <c r="B65" s="630">
        <v>18</v>
      </c>
      <c r="C65" s="639">
        <f t="shared" si="8"/>
        <v>0</v>
      </c>
      <c r="D65" s="639">
        <f t="shared" si="9"/>
        <v>0</v>
      </c>
      <c r="E65" s="639">
        <f t="shared" si="10"/>
        <v>0</v>
      </c>
      <c r="F65" s="633"/>
      <c r="G65" s="639">
        <f t="shared" si="11"/>
        <v>0</v>
      </c>
      <c r="H65" s="639">
        <f t="shared" si="12"/>
        <v>0</v>
      </c>
      <c r="I65" s="639">
        <f t="shared" si="12"/>
        <v>0</v>
      </c>
      <c r="J65" s="639">
        <f t="shared" si="12"/>
        <v>0</v>
      </c>
      <c r="K65" s="639">
        <f t="shared" si="12"/>
        <v>0</v>
      </c>
      <c r="L65" s="639"/>
      <c r="M65" s="639">
        <f t="shared" si="12"/>
        <v>0</v>
      </c>
      <c r="N65" s="639">
        <f t="shared" si="12"/>
        <v>0</v>
      </c>
      <c r="O65" s="639">
        <f t="shared" si="12"/>
        <v>0</v>
      </c>
      <c r="P65" s="639">
        <f t="shared" si="13"/>
        <v>0</v>
      </c>
      <c r="Q65" s="639">
        <f t="shared" si="14"/>
        <v>0</v>
      </c>
      <c r="R65" s="639">
        <f t="shared" si="15"/>
        <v>0</v>
      </c>
      <c r="S65" s="639"/>
      <c r="T65" s="639">
        <f t="shared" si="15"/>
        <v>0</v>
      </c>
      <c r="U65" s="633">
        <f t="shared" si="16"/>
        <v>0</v>
      </c>
      <c r="V65" s="633">
        <f t="shared" si="1"/>
        <v>0</v>
      </c>
      <c r="W65" s="633">
        <f t="shared" si="17"/>
        <v>0</v>
      </c>
      <c r="X65" s="633">
        <f t="shared" si="2"/>
        <v>0</v>
      </c>
      <c r="Y65" s="640">
        <f t="shared" si="18"/>
        <v>0</v>
      </c>
      <c r="Z65" s="647">
        <f t="shared" si="3"/>
        <v>0</v>
      </c>
      <c r="AA65" s="642">
        <f t="shared" si="19"/>
        <v>0</v>
      </c>
      <c r="AB65" s="642">
        <f>'BTL-Amort-Stress-Test'!$H$227+'Angel-Amort-Stress-Test'!$H$227</f>
        <v>0</v>
      </c>
      <c r="AC65" s="642">
        <f t="shared" si="4"/>
        <v>0</v>
      </c>
      <c r="AD65" s="643">
        <f>(SUM($Y$48:Y65)+AC65)/$R$5</f>
        <v>0</v>
      </c>
      <c r="AE65" s="635">
        <f t="shared" si="5"/>
        <v>0</v>
      </c>
      <c r="AF65" s="644">
        <f t="shared" si="6"/>
        <v>0</v>
      </c>
      <c r="AG65" s="637">
        <f t="shared" si="7"/>
        <v>0</v>
      </c>
      <c r="AH65" s="637">
        <f>(SUM($AE$47:AE65))+AF65</f>
        <v>-1</v>
      </c>
      <c r="AI65" s="646"/>
      <c r="AJ65" s="646"/>
      <c r="AK65" s="638"/>
      <c r="AL65" s="638">
        <f t="shared" si="21"/>
        <v>0</v>
      </c>
    </row>
    <row r="66" spans="1:38" ht="18" customHeight="1" x14ac:dyDescent="0.65">
      <c r="A66" s="195"/>
      <c r="B66" s="630">
        <v>19</v>
      </c>
      <c r="C66" s="639">
        <f t="shared" si="8"/>
        <v>0</v>
      </c>
      <c r="D66" s="639">
        <f t="shared" si="9"/>
        <v>0</v>
      </c>
      <c r="E66" s="639">
        <f t="shared" si="10"/>
        <v>0</v>
      </c>
      <c r="F66" s="633"/>
      <c r="G66" s="639">
        <f t="shared" si="11"/>
        <v>0</v>
      </c>
      <c r="H66" s="639">
        <f t="shared" si="12"/>
        <v>0</v>
      </c>
      <c r="I66" s="639">
        <f t="shared" si="12"/>
        <v>0</v>
      </c>
      <c r="J66" s="639">
        <f t="shared" si="12"/>
        <v>0</v>
      </c>
      <c r="K66" s="639">
        <f t="shared" si="12"/>
        <v>0</v>
      </c>
      <c r="L66" s="639"/>
      <c r="M66" s="639">
        <f t="shared" si="12"/>
        <v>0</v>
      </c>
      <c r="N66" s="639">
        <f t="shared" si="12"/>
        <v>0</v>
      </c>
      <c r="O66" s="639">
        <f t="shared" si="12"/>
        <v>0</v>
      </c>
      <c r="P66" s="639">
        <f t="shared" si="13"/>
        <v>0</v>
      </c>
      <c r="Q66" s="639">
        <f t="shared" si="14"/>
        <v>0</v>
      </c>
      <c r="R66" s="639">
        <f t="shared" si="15"/>
        <v>0</v>
      </c>
      <c r="S66" s="639"/>
      <c r="T66" s="639">
        <f t="shared" si="15"/>
        <v>0</v>
      </c>
      <c r="U66" s="633">
        <f t="shared" si="16"/>
        <v>0</v>
      </c>
      <c r="V66" s="633">
        <f t="shared" si="1"/>
        <v>0</v>
      </c>
      <c r="W66" s="633">
        <f t="shared" si="17"/>
        <v>0</v>
      </c>
      <c r="X66" s="633">
        <f t="shared" si="2"/>
        <v>0</v>
      </c>
      <c r="Y66" s="640">
        <f t="shared" si="18"/>
        <v>0</v>
      </c>
      <c r="Z66" s="647">
        <f t="shared" si="3"/>
        <v>0</v>
      </c>
      <c r="AA66" s="642">
        <f t="shared" si="19"/>
        <v>0</v>
      </c>
      <c r="AB66" s="642">
        <f>'BTL-Amort-Stress-Test'!$H$239+'Angel-Amort-Stress-Test'!$H$239</f>
        <v>0</v>
      </c>
      <c r="AC66" s="642">
        <f t="shared" si="4"/>
        <v>0</v>
      </c>
      <c r="AD66" s="643">
        <f>(SUM($Y$48:Y66)+AC66)/$R$5</f>
        <v>0</v>
      </c>
      <c r="AE66" s="635">
        <f t="shared" si="5"/>
        <v>0</v>
      </c>
      <c r="AF66" s="644">
        <f t="shared" si="6"/>
        <v>0</v>
      </c>
      <c r="AG66" s="637">
        <f t="shared" si="7"/>
        <v>0</v>
      </c>
      <c r="AH66" s="637">
        <f>(SUM($AE$47:AE66))+AF66</f>
        <v>-1</v>
      </c>
      <c r="AI66" s="646"/>
      <c r="AJ66" s="646"/>
      <c r="AK66" s="638"/>
      <c r="AL66" s="638">
        <f t="shared" si="21"/>
        <v>0</v>
      </c>
    </row>
    <row r="67" spans="1:38" ht="18" customHeight="1" x14ac:dyDescent="0.65">
      <c r="A67" s="195"/>
      <c r="B67" s="630">
        <v>20</v>
      </c>
      <c r="C67" s="639">
        <f t="shared" si="8"/>
        <v>0</v>
      </c>
      <c r="D67" s="639">
        <f t="shared" si="9"/>
        <v>0</v>
      </c>
      <c r="E67" s="639">
        <f t="shared" si="10"/>
        <v>0</v>
      </c>
      <c r="F67" s="633"/>
      <c r="G67" s="639">
        <f t="shared" si="11"/>
        <v>0</v>
      </c>
      <c r="H67" s="639">
        <f t="shared" si="12"/>
        <v>0</v>
      </c>
      <c r="I67" s="639">
        <f t="shared" si="12"/>
        <v>0</v>
      </c>
      <c r="J67" s="639">
        <f t="shared" si="12"/>
        <v>0</v>
      </c>
      <c r="K67" s="639">
        <f t="shared" si="12"/>
        <v>0</v>
      </c>
      <c r="L67" s="639"/>
      <c r="M67" s="639">
        <f t="shared" si="12"/>
        <v>0</v>
      </c>
      <c r="N67" s="639">
        <f t="shared" si="12"/>
        <v>0</v>
      </c>
      <c r="O67" s="639">
        <f t="shared" si="12"/>
        <v>0</v>
      </c>
      <c r="P67" s="639">
        <f t="shared" si="13"/>
        <v>0</v>
      </c>
      <c r="Q67" s="639">
        <f t="shared" si="14"/>
        <v>0</v>
      </c>
      <c r="R67" s="639">
        <f t="shared" si="15"/>
        <v>0</v>
      </c>
      <c r="S67" s="639"/>
      <c r="T67" s="639">
        <f t="shared" si="15"/>
        <v>0</v>
      </c>
      <c r="U67" s="633">
        <f t="shared" si="16"/>
        <v>0</v>
      </c>
      <c r="V67" s="633">
        <f t="shared" si="1"/>
        <v>0</v>
      </c>
      <c r="W67" s="633">
        <f t="shared" si="17"/>
        <v>0</v>
      </c>
      <c r="X67" s="633">
        <f t="shared" si="2"/>
        <v>0</v>
      </c>
      <c r="Y67" s="640">
        <f t="shared" si="18"/>
        <v>0</v>
      </c>
      <c r="Z67" s="647">
        <f t="shared" si="3"/>
        <v>0</v>
      </c>
      <c r="AA67" s="642">
        <f t="shared" si="19"/>
        <v>0</v>
      </c>
      <c r="AB67" s="642">
        <f>'BTL-Amort-Stress-Test'!$H$251+'Angel-Amort-Stress-Test'!$H$251</f>
        <v>0</v>
      </c>
      <c r="AC67" s="642">
        <f t="shared" si="4"/>
        <v>0</v>
      </c>
      <c r="AD67" s="643">
        <f>(SUM($Y$48:Y67)+AC67)/$R$5</f>
        <v>0</v>
      </c>
      <c r="AE67" s="635">
        <f t="shared" si="5"/>
        <v>0</v>
      </c>
      <c r="AF67" s="644">
        <f t="shared" si="6"/>
        <v>0</v>
      </c>
      <c r="AG67" s="637">
        <f t="shared" si="7"/>
        <v>0</v>
      </c>
      <c r="AH67" s="637">
        <f>(SUM($AE$47:AE67))+AF67</f>
        <v>-1</v>
      </c>
      <c r="AI67" s="646"/>
      <c r="AJ67" s="646"/>
      <c r="AK67" s="645"/>
      <c r="AL67" s="645">
        <f>Y67+AC67</f>
        <v>0</v>
      </c>
    </row>
    <row r="68" spans="1:38" ht="18" customHeight="1" x14ac:dyDescent="0.6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row>
    <row r="69" spans="1:38" ht="18" customHeight="1" x14ac:dyDescent="0.65">
      <c r="V69" s="137"/>
      <c r="Z69" s="137"/>
      <c r="AA69" s="137"/>
      <c r="AB69" s="137"/>
      <c r="AC69" s="137"/>
      <c r="AD69" s="137"/>
    </row>
    <row r="70" spans="1:38" ht="18" customHeight="1" x14ac:dyDescent="0.65">
      <c r="W70" s="157"/>
      <c r="X70" s="157"/>
      <c r="Y70" s="157"/>
      <c r="Z70" s="157"/>
      <c r="AA70" s="157"/>
      <c r="AB70" s="157"/>
      <c r="AC70" s="157"/>
      <c r="AD70" s="157"/>
      <c r="AE70" s="157"/>
      <c r="AF70" s="157"/>
      <c r="AG70" s="157"/>
    </row>
    <row r="71" spans="1:38" ht="18" customHeight="1" x14ac:dyDescent="0.65">
      <c r="X71" s="157"/>
    </row>
    <row r="72" spans="1:38" ht="18" customHeight="1" x14ac:dyDescent="0.65">
      <c r="W72" s="157"/>
      <c r="X72" s="157"/>
    </row>
  </sheetData>
  <sheetProtection password="ED20" sheet="1" objects="1" scenarios="1"/>
  <mergeCells count="22">
    <mergeCell ref="B45:C45"/>
    <mergeCell ref="AA45:AC45"/>
    <mergeCell ref="AE45:AH45"/>
    <mergeCell ref="AI45:AL45"/>
    <mergeCell ref="D45:T45"/>
    <mergeCell ref="U45:Z45"/>
    <mergeCell ref="P29:P31"/>
    <mergeCell ref="Q29:Q31"/>
    <mergeCell ref="R29:R31"/>
    <mergeCell ref="O29:O31"/>
    <mergeCell ref="M29:M31"/>
    <mergeCell ref="B1:S1"/>
    <mergeCell ref="B2:K2"/>
    <mergeCell ref="M2:S2"/>
    <mergeCell ref="G4:J4"/>
    <mergeCell ref="M16:S17"/>
    <mergeCell ref="R18:R19"/>
    <mergeCell ref="M18:M19"/>
    <mergeCell ref="O18:Q18"/>
    <mergeCell ref="G24:J24"/>
    <mergeCell ref="M27:S28"/>
    <mergeCell ref="G21:J21"/>
  </mergeCells>
  <conditionalFormatting sqref="AC48:AD48 AF48 AE48:AE67 Y48:AA67">
    <cfRule type="cellIs" dxfId="289" priority="150" operator="lessThan">
      <formula>0</formula>
    </cfRule>
  </conditionalFormatting>
  <conditionalFormatting sqref="O20:Q24 O32:P35">
    <cfRule type="cellIs" dxfId="288" priority="137" operator="lessThan">
      <formula>0</formula>
    </cfRule>
    <cfRule type="cellIs" dxfId="287" priority="138" operator="greaterThan">
      <formula>0</formula>
    </cfRule>
  </conditionalFormatting>
  <conditionalFormatting sqref="X48:X67">
    <cfRule type="cellIs" dxfId="286" priority="135" operator="lessThan">
      <formula>0</formula>
    </cfRule>
  </conditionalFormatting>
  <conditionalFormatting sqref="X48:Z67">
    <cfRule type="cellIs" dxfId="285" priority="133" operator="greaterThan">
      <formula>0</formula>
    </cfRule>
  </conditionalFormatting>
  <conditionalFormatting sqref="AF49:AF67">
    <cfRule type="cellIs" dxfId="284" priority="132" operator="lessThan">
      <formula>0</formula>
    </cfRule>
  </conditionalFormatting>
  <conditionalFormatting sqref="AC49:AD67">
    <cfRule type="cellIs" dxfId="283" priority="130" operator="lessThan">
      <formula>0</formula>
    </cfRule>
  </conditionalFormatting>
  <conditionalFormatting sqref="R20:R24">
    <cfRule type="cellIs" dxfId="282" priority="118" operator="greaterThanOrEqual">
      <formula>0</formula>
    </cfRule>
    <cfRule type="cellIs" dxfId="281" priority="119" operator="lessThan">
      <formula>0</formula>
    </cfRule>
  </conditionalFormatting>
  <conditionalFormatting sqref="O33:O35">
    <cfRule type="cellIs" dxfId="280" priority="117" operator="greaterThan">
      <formula>0</formula>
    </cfRule>
  </conditionalFormatting>
  <conditionalFormatting sqref="O33:O35">
    <cfRule type="cellIs" dxfId="279" priority="116" operator="lessThan">
      <formula>0</formula>
    </cfRule>
  </conditionalFormatting>
  <conditionalFormatting sqref="P20">
    <cfRule type="cellIs" dxfId="278" priority="115" operator="greaterThan">
      <formula>0</formula>
    </cfRule>
  </conditionalFormatting>
  <conditionalFormatting sqref="P20">
    <cfRule type="cellIs" dxfId="277" priority="114" operator="lessThan">
      <formula>0</formula>
    </cfRule>
  </conditionalFormatting>
  <conditionalFormatting sqref="Q32:Q35">
    <cfRule type="cellIs" dxfId="276" priority="112" operator="lessThan">
      <formula>1</formula>
    </cfRule>
    <cfRule type="cellIs" dxfId="275" priority="113" operator="greaterThanOrEqual">
      <formula>1</formula>
    </cfRule>
  </conditionalFormatting>
  <conditionalFormatting sqref="Q21:Q24">
    <cfRule type="cellIs" dxfId="274" priority="109" operator="greaterThan">
      <formula>0</formula>
    </cfRule>
  </conditionalFormatting>
  <conditionalFormatting sqref="Q21:Q24">
    <cfRule type="cellIs" dxfId="273" priority="108" operator="lessThan">
      <formula>0</formula>
    </cfRule>
  </conditionalFormatting>
  <conditionalFormatting sqref="Q20">
    <cfRule type="cellIs" dxfId="272" priority="107" operator="greaterThan">
      <formula>0</formula>
    </cfRule>
  </conditionalFormatting>
  <conditionalFormatting sqref="Q20">
    <cfRule type="cellIs" dxfId="271" priority="106" operator="lessThan">
      <formula>0</formula>
    </cfRule>
  </conditionalFormatting>
  <conditionalFormatting sqref="Y72">
    <cfRule type="cellIs" dxfId="270" priority="103" operator="lessThan">
      <formula>0</formula>
    </cfRule>
  </conditionalFormatting>
  <conditionalFormatting sqref="R7">
    <cfRule type="cellIs" dxfId="269" priority="45" operator="lessThan">
      <formula>0.1</formula>
    </cfRule>
    <cfRule type="cellIs" dxfId="268" priority="46" operator="greaterThanOrEqual">
      <formula>0.1</formula>
    </cfRule>
  </conditionalFormatting>
  <conditionalFormatting sqref="R10">
    <cfRule type="cellIs" dxfId="267" priority="37" operator="lessThan">
      <formula>0</formula>
    </cfRule>
    <cfRule type="cellIs" dxfId="266" priority="44" operator="greaterThanOrEqual">
      <formula>0</formula>
    </cfRule>
  </conditionalFormatting>
  <conditionalFormatting sqref="R11">
    <cfRule type="cellIs" dxfId="265" priority="42" operator="greaterThan">
      <formula>0.4</formula>
    </cfRule>
    <cfRule type="cellIs" dxfId="264" priority="43" operator="lessThanOrEqual">
      <formula>0.4</formula>
    </cfRule>
  </conditionalFormatting>
  <conditionalFormatting sqref="R8">
    <cfRule type="cellIs" dxfId="263" priority="40" operator="greaterThanOrEqual">
      <formula>0.02</formula>
    </cfRule>
    <cfRule type="cellIs" dxfId="262" priority="41" operator="lessThan">
      <formula>0.02</formula>
    </cfRule>
  </conditionalFormatting>
  <conditionalFormatting sqref="R9">
    <cfRule type="cellIs" dxfId="261" priority="38" operator="greaterThan">
      <formula>0.16</formula>
    </cfRule>
    <cfRule type="cellIs" dxfId="260" priority="39" operator="lessThan">
      <formula>0.16</formula>
    </cfRule>
  </conditionalFormatting>
  <conditionalFormatting sqref="R14">
    <cfRule type="cellIs" dxfId="259" priority="35" operator="greaterThan">
      <formula>1</formula>
    </cfRule>
    <cfRule type="cellIs" dxfId="258" priority="36" operator="lessThan">
      <formula>1</formula>
    </cfRule>
  </conditionalFormatting>
  <conditionalFormatting sqref="R6">
    <cfRule type="cellIs" dxfId="257" priority="33" operator="lessThan">
      <formula>0</formula>
    </cfRule>
    <cfRule type="cellIs" dxfId="256" priority="34" operator="greaterThanOrEqual">
      <formula>0</formula>
    </cfRule>
  </conditionalFormatting>
  <conditionalFormatting sqref="R13">
    <cfRule type="cellIs" dxfId="255" priority="29" operator="lessThan">
      <formula>0</formula>
    </cfRule>
    <cfRule type="cellIs" dxfId="254" priority="30" operator="greaterThanOrEqual">
      <formula>0</formula>
    </cfRule>
  </conditionalFormatting>
  <conditionalFormatting sqref="R5">
    <cfRule type="cellIs" dxfId="253" priority="31" operator="lessThan">
      <formula>0</formula>
    </cfRule>
    <cfRule type="cellIs" dxfId="252" priority="32" operator="greaterThanOrEqual">
      <formula>0</formula>
    </cfRule>
  </conditionalFormatting>
  <conditionalFormatting sqref="R32:R35">
    <cfRule type="cellIs" dxfId="251" priority="333" operator="greaterThan">
      <formula>$E$7</formula>
    </cfRule>
    <cfRule type="cellIs" dxfId="250" priority="334" operator="lessThanOrEqual">
      <formula>$E$7</formula>
    </cfRule>
  </conditionalFormatting>
  <conditionalFormatting sqref="R12">
    <cfRule type="cellIs" dxfId="249" priority="47" operator="lessThan">
      <formula>$E$7+3%</formula>
    </cfRule>
    <cfRule type="cellIs" dxfId="248" priority="48" operator="greaterThanOrEqual">
      <formula>$E$7+3%</formula>
    </cfRule>
  </conditionalFormatting>
  <conditionalFormatting sqref="AB48:AB67">
    <cfRule type="cellIs" dxfId="247" priority="14" operator="lessThan">
      <formula>0</formula>
    </cfRule>
  </conditionalFormatting>
  <conditionalFormatting sqref="AB49:AB67">
    <cfRule type="cellIs" dxfId="246" priority="13" operator="lessThan">
      <formula>0</formula>
    </cfRule>
  </conditionalFormatting>
  <conditionalFormatting sqref="AB48:AB67">
    <cfRule type="cellIs" dxfId="245" priority="12" operator="lessThan">
      <formula>0</formula>
    </cfRule>
  </conditionalFormatting>
  <conditionalFormatting sqref="AB49:AB50 AB52:AB53 AB55:AB56 AB58:AB59 AB61:AB62 AB64:AB65 AB67">
    <cfRule type="cellIs" dxfId="244" priority="11" operator="lessThan">
      <formula>0</formula>
    </cfRule>
  </conditionalFormatting>
  <conditionalFormatting sqref="AB60">
    <cfRule type="cellIs" dxfId="243" priority="5" operator="lessThan">
      <formula>0</formula>
    </cfRule>
  </conditionalFormatting>
  <conditionalFormatting sqref="AB54">
    <cfRule type="cellIs" dxfId="242" priority="10" operator="lessThan">
      <formula>0</formula>
    </cfRule>
  </conditionalFormatting>
  <conditionalFormatting sqref="AB54">
    <cfRule type="cellIs" dxfId="241" priority="9" operator="lessThan">
      <formula>0</formula>
    </cfRule>
  </conditionalFormatting>
  <conditionalFormatting sqref="AB57">
    <cfRule type="cellIs" dxfId="240" priority="8" operator="lessThan">
      <formula>0</formula>
    </cfRule>
  </conditionalFormatting>
  <conditionalFormatting sqref="AB57">
    <cfRule type="cellIs" dxfId="239" priority="7" operator="lessThan">
      <formula>0</formula>
    </cfRule>
  </conditionalFormatting>
  <conditionalFormatting sqref="AB60">
    <cfRule type="cellIs" dxfId="238" priority="6" operator="lessThan">
      <formula>0</formula>
    </cfRule>
  </conditionalFormatting>
  <conditionalFormatting sqref="AB66">
    <cfRule type="cellIs" dxfId="237" priority="1" operator="lessThan">
      <formula>0</formula>
    </cfRule>
  </conditionalFormatting>
  <conditionalFormatting sqref="AB63">
    <cfRule type="cellIs" dxfId="236" priority="4" operator="lessThan">
      <formula>0</formula>
    </cfRule>
  </conditionalFormatting>
  <conditionalFormatting sqref="AB63">
    <cfRule type="cellIs" dxfId="235" priority="3" operator="lessThan">
      <formula>0</formula>
    </cfRule>
  </conditionalFormatting>
  <conditionalFormatting sqref="AB66">
    <cfRule type="cellIs" dxfId="234" priority="2" operator="lessThan">
      <formula>0</formula>
    </cfRule>
  </conditionalFormatting>
  <pageMargins left="0.7" right="0.7" top="0.75" bottom="0.75" header="0.3" footer="0.3"/>
  <pageSetup paperSize="9" orientation="portrait" horizontalDpi="0" verticalDpi="0" r:id="rId1"/>
  <ignoredErrors>
    <ignoredError sqref="G8 K5:K28 E6:E8 E10:E17 E20:E24 E26 K30:K34" unlockedFormula="1"/>
    <ignoredError sqref="E9" evalError="1" unlockedFormula="1"/>
  </ignoredError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M371"/>
  <sheetViews>
    <sheetView showGridLines="0" workbookViewId="0">
      <selection activeCell="G39" sqref="G39"/>
    </sheetView>
  </sheetViews>
  <sheetFormatPr defaultColWidth="13.75" defaultRowHeight="15" customHeight="1" x14ac:dyDescent="0.65"/>
  <cols>
    <col min="1" max="1" width="13.75" style="415"/>
    <col min="2" max="2" width="13.75" style="430"/>
    <col min="3" max="5" width="13.75" style="415"/>
    <col min="6" max="6" width="13.75" style="415" customWidth="1"/>
    <col min="7" max="7" width="18.125" style="415" customWidth="1"/>
    <col min="8" max="8" width="13.75" style="415"/>
    <col min="9" max="9" width="5.75" style="415" bestFit="1" customWidth="1"/>
    <col min="10" max="16384" width="13.75" style="415"/>
  </cols>
  <sheetData>
    <row r="1" spans="1:13" ht="30" customHeight="1" thickBot="1" x14ac:dyDescent="0.8">
      <c r="A1" s="411" t="s">
        <v>4</v>
      </c>
      <c r="B1" s="202"/>
      <c r="C1" s="202"/>
      <c r="D1" s="202"/>
      <c r="E1" s="202"/>
      <c r="F1" s="202"/>
      <c r="G1" s="202"/>
      <c r="H1" s="202"/>
      <c r="I1" s="202"/>
    </row>
    <row r="2" spans="1:13" ht="30" customHeight="1" thickTop="1" x14ac:dyDescent="0.65">
      <c r="A2" s="837" t="s">
        <v>41</v>
      </c>
      <c r="B2" s="837"/>
      <c r="C2" s="417"/>
      <c r="D2" s="418"/>
      <c r="E2" s="419"/>
      <c r="G2" s="838" t="s">
        <v>5</v>
      </c>
      <c r="H2" s="838"/>
    </row>
    <row r="3" spans="1:13" ht="15" customHeight="1" x14ac:dyDescent="0.65">
      <c r="A3" s="420" t="s">
        <v>0</v>
      </c>
      <c r="B3" s="421">
        <f>'BTL-Master-10.5%'!K25</f>
        <v>0</v>
      </c>
      <c r="E3" s="419"/>
      <c r="G3" s="422" t="s">
        <v>2</v>
      </c>
      <c r="H3" s="421">
        <f>IFERROR(PMT(B4/12,B5*B6,-B3), "")</f>
        <v>0</v>
      </c>
    </row>
    <row r="4" spans="1:13" ht="15" customHeight="1" x14ac:dyDescent="0.65">
      <c r="A4" s="420" t="s">
        <v>1</v>
      </c>
      <c r="B4" s="449">
        <f>'BTL-Master-10.5%'!K27</f>
        <v>0.105</v>
      </c>
      <c r="E4" s="419"/>
      <c r="G4" s="422" t="s">
        <v>424</v>
      </c>
      <c r="H4" s="423">
        <f>B5*B6</f>
        <v>240</v>
      </c>
      <c r="K4" s="424"/>
      <c r="L4" s="425"/>
    </row>
    <row r="5" spans="1:13" ht="15" customHeight="1" x14ac:dyDescent="0.65">
      <c r="A5" s="420" t="s">
        <v>425</v>
      </c>
      <c r="B5" s="431">
        <f>'BTL-Master-10.5%'!K28</f>
        <v>20</v>
      </c>
      <c r="E5" s="419"/>
      <c r="G5" s="422" t="s">
        <v>426</v>
      </c>
      <c r="H5" s="423">
        <f>COUNTIF(E12:E372,"&gt;"&amp;0)</f>
        <v>0</v>
      </c>
    </row>
    <row r="6" spans="1:13" ht="15" customHeight="1" x14ac:dyDescent="0.65">
      <c r="A6" s="420" t="s">
        <v>427</v>
      </c>
      <c r="B6" s="423">
        <v>12</v>
      </c>
      <c r="E6" s="419"/>
      <c r="G6" s="422" t="s">
        <v>428</v>
      </c>
      <c r="H6" s="421">
        <f>SUM(D12:D362)</f>
        <v>0</v>
      </c>
    </row>
    <row r="7" spans="1:13" ht="15" customHeight="1" x14ac:dyDescent="0.65">
      <c r="A7" s="426" t="s">
        <v>429</v>
      </c>
      <c r="B7" s="476">
        <v>44197</v>
      </c>
      <c r="E7" s="419"/>
      <c r="G7" s="422" t="s">
        <v>430</v>
      </c>
      <c r="H7" s="421">
        <f>SUM(($E$12:$E$371))</f>
        <v>0</v>
      </c>
    </row>
    <row r="8" spans="1:13" ht="15" customHeight="1" x14ac:dyDescent="0.65">
      <c r="A8" s="420" t="s">
        <v>431</v>
      </c>
      <c r="B8" s="477">
        <v>0</v>
      </c>
      <c r="E8" s="419"/>
      <c r="G8" s="422" t="s">
        <v>3</v>
      </c>
      <c r="H8" s="421">
        <f>SUM(G12:G372)</f>
        <v>0</v>
      </c>
      <c r="M8" s="427"/>
    </row>
    <row r="9" spans="1:13" ht="15" customHeight="1" x14ac:dyDescent="0.65">
      <c r="B9" s="416"/>
      <c r="F9" s="428"/>
      <c r="G9" s="428"/>
      <c r="H9" s="429"/>
    </row>
    <row r="10" spans="1:13" ht="30" customHeight="1" x14ac:dyDescent="0.65">
      <c r="A10" s="470" t="s">
        <v>432</v>
      </c>
      <c r="B10" s="471" t="s">
        <v>433</v>
      </c>
      <c r="C10" s="472" t="s">
        <v>434</v>
      </c>
      <c r="D10" s="472" t="s">
        <v>435</v>
      </c>
      <c r="E10" s="472" t="s">
        <v>436</v>
      </c>
      <c r="F10" s="470" t="s">
        <v>437</v>
      </c>
      <c r="G10" s="470" t="s">
        <v>438</v>
      </c>
      <c r="H10" s="473" t="s">
        <v>439</v>
      </c>
    </row>
    <row r="11" spans="1:13" ht="15" customHeight="1" x14ac:dyDescent="0.65">
      <c r="A11" s="437">
        <v>0</v>
      </c>
      <c r="B11" s="474"/>
      <c r="C11" s="439"/>
      <c r="D11" s="439"/>
      <c r="E11" s="439"/>
      <c r="F11" s="439"/>
      <c r="G11" s="439"/>
      <c r="H11" s="440">
        <f>IF(B3&lt;&gt;"",B3,"")</f>
        <v>0</v>
      </c>
    </row>
    <row r="12" spans="1:13" ht="15" customHeight="1" x14ac:dyDescent="0.65">
      <c r="A12" s="441">
        <v>1</v>
      </c>
      <c r="B12" s="442">
        <f t="shared" ref="B12:B75" si="0">EDATE($B$7,A11)</f>
        <v>44197</v>
      </c>
      <c r="C12" s="443">
        <f t="shared" ref="C12:C75" si="1">IFERROR(IF($H$3&lt;=H11, $H$3, H11+H11*$B$4/$B$6), "")</f>
        <v>0</v>
      </c>
      <c r="D12" s="443">
        <f t="shared" ref="D12:D75" si="2">IFERROR(IF($B$8&lt;H11-F12, $B$8, H11-F12), "")</f>
        <v>0</v>
      </c>
      <c r="E12" s="443">
        <f>IFERROR(C12+D12, "")</f>
        <v>0</v>
      </c>
      <c r="F12" s="443">
        <f>IFERROR(IF(C12&gt;0, MIN(C12-G12, H11), 0), "")</f>
        <v>0</v>
      </c>
      <c r="G12" s="443">
        <f t="shared" ref="G12:G75" si="3">IFERROR(IF(C12&gt;0, $B$4/$B$6*H11, 0), "")</f>
        <v>0</v>
      </c>
      <c r="H12" s="444">
        <f>IFERROR(IF(H11 &gt;0, H11-F12-D12, 0), "")</f>
        <v>0</v>
      </c>
      <c r="I12" s="836" t="s">
        <v>47</v>
      </c>
    </row>
    <row r="13" spans="1:13" ht="15" customHeight="1" x14ac:dyDescent="0.65">
      <c r="A13" s="441">
        <v>2</v>
      </c>
      <c r="B13" s="442">
        <f t="shared" si="0"/>
        <v>44228</v>
      </c>
      <c r="C13" s="443">
        <f t="shared" si="1"/>
        <v>0</v>
      </c>
      <c r="D13" s="443">
        <f t="shared" si="2"/>
        <v>0</v>
      </c>
      <c r="E13" s="443">
        <f t="shared" ref="E13:E76" si="4">IFERROR(C13+D13, "")</f>
        <v>0</v>
      </c>
      <c r="F13" s="443">
        <f t="shared" ref="F13:F76" si="5">IFERROR(IF(C13&gt;0, MIN(C13-G13, H12), 0), "")</f>
        <v>0</v>
      </c>
      <c r="G13" s="443">
        <f t="shared" si="3"/>
        <v>0</v>
      </c>
      <c r="H13" s="444">
        <f t="shared" ref="H13:H76" si="6">IFERROR(IF(H12 &gt;0, H12-F13-D13, 0), "")</f>
        <v>0</v>
      </c>
      <c r="I13" s="836"/>
    </row>
    <row r="14" spans="1:13" ht="15" customHeight="1" x14ac:dyDescent="0.65">
      <c r="A14" s="441">
        <v>3</v>
      </c>
      <c r="B14" s="442">
        <f t="shared" si="0"/>
        <v>44256</v>
      </c>
      <c r="C14" s="443">
        <f t="shared" si="1"/>
        <v>0</v>
      </c>
      <c r="D14" s="443">
        <f t="shared" si="2"/>
        <v>0</v>
      </c>
      <c r="E14" s="443">
        <f t="shared" si="4"/>
        <v>0</v>
      </c>
      <c r="F14" s="443">
        <f t="shared" si="5"/>
        <v>0</v>
      </c>
      <c r="G14" s="443">
        <f t="shared" si="3"/>
        <v>0</v>
      </c>
      <c r="H14" s="444">
        <f t="shared" si="6"/>
        <v>0</v>
      </c>
      <c r="I14" s="836"/>
    </row>
    <row r="15" spans="1:13" ht="15" customHeight="1" x14ac:dyDescent="0.65">
      <c r="A15" s="441">
        <v>4</v>
      </c>
      <c r="B15" s="442">
        <f t="shared" si="0"/>
        <v>44287</v>
      </c>
      <c r="C15" s="443">
        <f t="shared" si="1"/>
        <v>0</v>
      </c>
      <c r="D15" s="443">
        <f t="shared" si="2"/>
        <v>0</v>
      </c>
      <c r="E15" s="443">
        <f t="shared" si="4"/>
        <v>0</v>
      </c>
      <c r="F15" s="443">
        <f t="shared" si="5"/>
        <v>0</v>
      </c>
      <c r="G15" s="443">
        <f t="shared" si="3"/>
        <v>0</v>
      </c>
      <c r="H15" s="444">
        <f t="shared" si="6"/>
        <v>0</v>
      </c>
      <c r="I15" s="836"/>
    </row>
    <row r="16" spans="1:13" ht="15" customHeight="1" x14ac:dyDescent="0.65">
      <c r="A16" s="441">
        <v>5</v>
      </c>
      <c r="B16" s="442">
        <f t="shared" si="0"/>
        <v>44317</v>
      </c>
      <c r="C16" s="443">
        <f t="shared" si="1"/>
        <v>0</v>
      </c>
      <c r="D16" s="443">
        <f t="shared" si="2"/>
        <v>0</v>
      </c>
      <c r="E16" s="443">
        <f t="shared" si="4"/>
        <v>0</v>
      </c>
      <c r="F16" s="443">
        <f t="shared" si="5"/>
        <v>0</v>
      </c>
      <c r="G16" s="443">
        <f t="shared" si="3"/>
        <v>0</v>
      </c>
      <c r="H16" s="444">
        <f t="shared" si="6"/>
        <v>0</v>
      </c>
      <c r="I16" s="836"/>
    </row>
    <row r="17" spans="1:9" ht="15" customHeight="1" x14ac:dyDescent="0.65">
      <c r="A17" s="441">
        <v>6</v>
      </c>
      <c r="B17" s="442">
        <f t="shared" si="0"/>
        <v>44348</v>
      </c>
      <c r="C17" s="443">
        <f t="shared" si="1"/>
        <v>0</v>
      </c>
      <c r="D17" s="443">
        <f t="shared" si="2"/>
        <v>0</v>
      </c>
      <c r="E17" s="443">
        <f t="shared" si="4"/>
        <v>0</v>
      </c>
      <c r="F17" s="443">
        <f t="shared" si="5"/>
        <v>0</v>
      </c>
      <c r="G17" s="443">
        <f t="shared" si="3"/>
        <v>0</v>
      </c>
      <c r="H17" s="444">
        <f t="shared" si="6"/>
        <v>0</v>
      </c>
      <c r="I17" s="836"/>
    </row>
    <row r="18" spans="1:9" ht="15" customHeight="1" x14ac:dyDescent="0.65">
      <c r="A18" s="441">
        <v>7</v>
      </c>
      <c r="B18" s="442">
        <f t="shared" si="0"/>
        <v>44378</v>
      </c>
      <c r="C18" s="443">
        <f t="shared" si="1"/>
        <v>0</v>
      </c>
      <c r="D18" s="443">
        <f t="shared" si="2"/>
        <v>0</v>
      </c>
      <c r="E18" s="443">
        <f t="shared" si="4"/>
        <v>0</v>
      </c>
      <c r="F18" s="443">
        <f t="shared" si="5"/>
        <v>0</v>
      </c>
      <c r="G18" s="443">
        <f t="shared" si="3"/>
        <v>0</v>
      </c>
      <c r="H18" s="444">
        <f t="shared" si="6"/>
        <v>0</v>
      </c>
      <c r="I18" s="836"/>
    </row>
    <row r="19" spans="1:9" ht="15" customHeight="1" x14ac:dyDescent="0.65">
      <c r="A19" s="441">
        <v>8</v>
      </c>
      <c r="B19" s="442">
        <f t="shared" si="0"/>
        <v>44409</v>
      </c>
      <c r="C19" s="443">
        <f t="shared" si="1"/>
        <v>0</v>
      </c>
      <c r="D19" s="443">
        <f t="shared" si="2"/>
        <v>0</v>
      </c>
      <c r="E19" s="443">
        <f t="shared" si="4"/>
        <v>0</v>
      </c>
      <c r="F19" s="443">
        <f t="shared" si="5"/>
        <v>0</v>
      </c>
      <c r="G19" s="443">
        <f t="shared" si="3"/>
        <v>0</v>
      </c>
      <c r="H19" s="444">
        <f t="shared" si="6"/>
        <v>0</v>
      </c>
      <c r="I19" s="836"/>
    </row>
    <row r="20" spans="1:9" ht="15" customHeight="1" x14ac:dyDescent="0.65">
      <c r="A20" s="441">
        <v>9</v>
      </c>
      <c r="B20" s="442">
        <f t="shared" si="0"/>
        <v>44440</v>
      </c>
      <c r="C20" s="443">
        <f t="shared" si="1"/>
        <v>0</v>
      </c>
      <c r="D20" s="443">
        <f t="shared" si="2"/>
        <v>0</v>
      </c>
      <c r="E20" s="443">
        <f t="shared" si="4"/>
        <v>0</v>
      </c>
      <c r="F20" s="443">
        <f t="shared" si="5"/>
        <v>0</v>
      </c>
      <c r="G20" s="443">
        <f t="shared" si="3"/>
        <v>0</v>
      </c>
      <c r="H20" s="444">
        <f t="shared" si="6"/>
        <v>0</v>
      </c>
      <c r="I20" s="836"/>
    </row>
    <row r="21" spans="1:9" ht="15" customHeight="1" x14ac:dyDescent="0.65">
      <c r="A21" s="441">
        <v>10</v>
      </c>
      <c r="B21" s="442">
        <f t="shared" si="0"/>
        <v>44470</v>
      </c>
      <c r="C21" s="443">
        <f t="shared" si="1"/>
        <v>0</v>
      </c>
      <c r="D21" s="443">
        <f t="shared" si="2"/>
        <v>0</v>
      </c>
      <c r="E21" s="443">
        <f t="shared" si="4"/>
        <v>0</v>
      </c>
      <c r="F21" s="443">
        <f t="shared" si="5"/>
        <v>0</v>
      </c>
      <c r="G21" s="443">
        <f t="shared" si="3"/>
        <v>0</v>
      </c>
      <c r="H21" s="444">
        <f t="shared" si="6"/>
        <v>0</v>
      </c>
      <c r="I21" s="836"/>
    </row>
    <row r="22" spans="1:9" ht="15" customHeight="1" x14ac:dyDescent="0.65">
      <c r="A22" s="441">
        <v>11</v>
      </c>
      <c r="B22" s="442">
        <f t="shared" si="0"/>
        <v>44501</v>
      </c>
      <c r="C22" s="443">
        <f t="shared" si="1"/>
        <v>0</v>
      </c>
      <c r="D22" s="443">
        <f t="shared" si="2"/>
        <v>0</v>
      </c>
      <c r="E22" s="443">
        <f t="shared" si="4"/>
        <v>0</v>
      </c>
      <c r="F22" s="443">
        <f t="shared" si="5"/>
        <v>0</v>
      </c>
      <c r="G22" s="443">
        <f t="shared" si="3"/>
        <v>0</v>
      </c>
      <c r="H22" s="444">
        <f t="shared" si="6"/>
        <v>0</v>
      </c>
      <c r="I22" s="836"/>
    </row>
    <row r="23" spans="1:9" ht="15" customHeight="1" x14ac:dyDescent="0.65">
      <c r="A23" s="441">
        <v>12</v>
      </c>
      <c r="B23" s="442">
        <f t="shared" si="0"/>
        <v>44531</v>
      </c>
      <c r="C23" s="443">
        <f t="shared" si="1"/>
        <v>0</v>
      </c>
      <c r="D23" s="443">
        <f t="shared" si="2"/>
        <v>0</v>
      </c>
      <c r="E23" s="443">
        <f t="shared" si="4"/>
        <v>0</v>
      </c>
      <c r="F23" s="443">
        <f t="shared" si="5"/>
        <v>0</v>
      </c>
      <c r="G23" s="443">
        <f t="shared" si="3"/>
        <v>0</v>
      </c>
      <c r="H23" s="444">
        <f t="shared" si="6"/>
        <v>0</v>
      </c>
      <c r="I23" s="836"/>
    </row>
    <row r="24" spans="1:9" ht="15" customHeight="1" x14ac:dyDescent="0.65">
      <c r="A24" s="441">
        <v>13</v>
      </c>
      <c r="B24" s="442">
        <f t="shared" si="0"/>
        <v>44562</v>
      </c>
      <c r="C24" s="443">
        <f t="shared" si="1"/>
        <v>0</v>
      </c>
      <c r="D24" s="443">
        <f t="shared" si="2"/>
        <v>0</v>
      </c>
      <c r="E24" s="443">
        <f t="shared" si="4"/>
        <v>0</v>
      </c>
      <c r="F24" s="443">
        <f t="shared" si="5"/>
        <v>0</v>
      </c>
      <c r="G24" s="443">
        <f t="shared" si="3"/>
        <v>0</v>
      </c>
      <c r="H24" s="444">
        <f t="shared" si="6"/>
        <v>0</v>
      </c>
      <c r="I24" s="836" t="s">
        <v>48</v>
      </c>
    </row>
    <row r="25" spans="1:9" ht="15" customHeight="1" x14ac:dyDescent="0.65">
      <c r="A25" s="441">
        <v>14</v>
      </c>
      <c r="B25" s="442">
        <f t="shared" si="0"/>
        <v>44593</v>
      </c>
      <c r="C25" s="443">
        <f t="shared" si="1"/>
        <v>0</v>
      </c>
      <c r="D25" s="443">
        <f t="shared" si="2"/>
        <v>0</v>
      </c>
      <c r="E25" s="443">
        <f t="shared" si="4"/>
        <v>0</v>
      </c>
      <c r="F25" s="443">
        <f t="shared" si="5"/>
        <v>0</v>
      </c>
      <c r="G25" s="443">
        <f t="shared" si="3"/>
        <v>0</v>
      </c>
      <c r="H25" s="444">
        <f t="shared" si="6"/>
        <v>0</v>
      </c>
      <c r="I25" s="836"/>
    </row>
    <row r="26" spans="1:9" ht="15" customHeight="1" x14ac:dyDescent="0.65">
      <c r="A26" s="441">
        <v>15</v>
      </c>
      <c r="B26" s="442">
        <f t="shared" si="0"/>
        <v>44621</v>
      </c>
      <c r="C26" s="443">
        <f t="shared" si="1"/>
        <v>0</v>
      </c>
      <c r="D26" s="443">
        <f t="shared" si="2"/>
        <v>0</v>
      </c>
      <c r="E26" s="443">
        <f t="shared" si="4"/>
        <v>0</v>
      </c>
      <c r="F26" s="443">
        <f t="shared" si="5"/>
        <v>0</v>
      </c>
      <c r="G26" s="443">
        <f t="shared" si="3"/>
        <v>0</v>
      </c>
      <c r="H26" s="444">
        <f t="shared" si="6"/>
        <v>0</v>
      </c>
      <c r="I26" s="836"/>
    </row>
    <row r="27" spans="1:9" ht="15" customHeight="1" x14ac:dyDescent="0.65">
      <c r="A27" s="441">
        <v>16</v>
      </c>
      <c r="B27" s="442">
        <f t="shared" si="0"/>
        <v>44652</v>
      </c>
      <c r="C27" s="443">
        <f t="shared" si="1"/>
        <v>0</v>
      </c>
      <c r="D27" s="443">
        <f t="shared" si="2"/>
        <v>0</v>
      </c>
      <c r="E27" s="443">
        <f t="shared" si="4"/>
        <v>0</v>
      </c>
      <c r="F27" s="443">
        <f t="shared" si="5"/>
        <v>0</v>
      </c>
      <c r="G27" s="443">
        <f t="shared" si="3"/>
        <v>0</v>
      </c>
      <c r="H27" s="444">
        <f t="shared" si="6"/>
        <v>0</v>
      </c>
      <c r="I27" s="836"/>
    </row>
    <row r="28" spans="1:9" ht="15" customHeight="1" x14ac:dyDescent="0.65">
      <c r="A28" s="441">
        <v>17</v>
      </c>
      <c r="B28" s="442">
        <f t="shared" si="0"/>
        <v>44682</v>
      </c>
      <c r="C28" s="443">
        <f t="shared" si="1"/>
        <v>0</v>
      </c>
      <c r="D28" s="443">
        <f t="shared" si="2"/>
        <v>0</v>
      </c>
      <c r="E28" s="443">
        <f t="shared" si="4"/>
        <v>0</v>
      </c>
      <c r="F28" s="443">
        <f t="shared" si="5"/>
        <v>0</v>
      </c>
      <c r="G28" s="443">
        <f t="shared" si="3"/>
        <v>0</v>
      </c>
      <c r="H28" s="444">
        <f t="shared" si="6"/>
        <v>0</v>
      </c>
      <c r="I28" s="836"/>
    </row>
    <row r="29" spans="1:9" ht="15" customHeight="1" x14ac:dyDescent="0.65">
      <c r="A29" s="441">
        <v>18</v>
      </c>
      <c r="B29" s="442">
        <f t="shared" si="0"/>
        <v>44713</v>
      </c>
      <c r="C29" s="443">
        <f t="shared" si="1"/>
        <v>0</v>
      </c>
      <c r="D29" s="443">
        <f t="shared" si="2"/>
        <v>0</v>
      </c>
      <c r="E29" s="443">
        <f t="shared" si="4"/>
        <v>0</v>
      </c>
      <c r="F29" s="443">
        <f t="shared" si="5"/>
        <v>0</v>
      </c>
      <c r="G29" s="443">
        <f t="shared" si="3"/>
        <v>0</v>
      </c>
      <c r="H29" s="444">
        <f t="shared" si="6"/>
        <v>0</v>
      </c>
      <c r="I29" s="836"/>
    </row>
    <row r="30" spans="1:9" ht="15" customHeight="1" x14ac:dyDescent="0.65">
      <c r="A30" s="441">
        <v>19</v>
      </c>
      <c r="B30" s="442">
        <f t="shared" si="0"/>
        <v>44743</v>
      </c>
      <c r="C30" s="443">
        <f t="shared" si="1"/>
        <v>0</v>
      </c>
      <c r="D30" s="443">
        <f t="shared" si="2"/>
        <v>0</v>
      </c>
      <c r="E30" s="443">
        <f t="shared" si="4"/>
        <v>0</v>
      </c>
      <c r="F30" s="443">
        <f t="shared" si="5"/>
        <v>0</v>
      </c>
      <c r="G30" s="443">
        <f t="shared" si="3"/>
        <v>0</v>
      </c>
      <c r="H30" s="444">
        <f t="shared" si="6"/>
        <v>0</v>
      </c>
      <c r="I30" s="836"/>
    </row>
    <row r="31" spans="1:9" ht="15" customHeight="1" x14ac:dyDescent="0.65">
      <c r="A31" s="441">
        <v>20</v>
      </c>
      <c r="B31" s="442">
        <f t="shared" si="0"/>
        <v>44774</v>
      </c>
      <c r="C31" s="443">
        <f t="shared" si="1"/>
        <v>0</v>
      </c>
      <c r="D31" s="443">
        <f t="shared" si="2"/>
        <v>0</v>
      </c>
      <c r="E31" s="443">
        <f t="shared" si="4"/>
        <v>0</v>
      </c>
      <c r="F31" s="443">
        <f t="shared" si="5"/>
        <v>0</v>
      </c>
      <c r="G31" s="443">
        <f t="shared" si="3"/>
        <v>0</v>
      </c>
      <c r="H31" s="444">
        <f t="shared" si="6"/>
        <v>0</v>
      </c>
      <c r="I31" s="836"/>
    </row>
    <row r="32" spans="1:9" ht="15" customHeight="1" x14ac:dyDescent="0.65">
      <c r="A32" s="441">
        <v>21</v>
      </c>
      <c r="B32" s="442">
        <f t="shared" si="0"/>
        <v>44805</v>
      </c>
      <c r="C32" s="443">
        <f t="shared" si="1"/>
        <v>0</v>
      </c>
      <c r="D32" s="443">
        <f t="shared" si="2"/>
        <v>0</v>
      </c>
      <c r="E32" s="443">
        <f t="shared" si="4"/>
        <v>0</v>
      </c>
      <c r="F32" s="443">
        <f t="shared" si="5"/>
        <v>0</v>
      </c>
      <c r="G32" s="443">
        <f t="shared" si="3"/>
        <v>0</v>
      </c>
      <c r="H32" s="444">
        <f t="shared" si="6"/>
        <v>0</v>
      </c>
      <c r="I32" s="836"/>
    </row>
    <row r="33" spans="1:9" ht="15" customHeight="1" x14ac:dyDescent="0.65">
      <c r="A33" s="441">
        <v>22</v>
      </c>
      <c r="B33" s="442">
        <f t="shared" si="0"/>
        <v>44835</v>
      </c>
      <c r="C33" s="443">
        <f t="shared" si="1"/>
        <v>0</v>
      </c>
      <c r="D33" s="443">
        <f t="shared" si="2"/>
        <v>0</v>
      </c>
      <c r="E33" s="443">
        <f t="shared" si="4"/>
        <v>0</v>
      </c>
      <c r="F33" s="443">
        <f t="shared" si="5"/>
        <v>0</v>
      </c>
      <c r="G33" s="443">
        <f t="shared" si="3"/>
        <v>0</v>
      </c>
      <c r="H33" s="444">
        <f t="shared" si="6"/>
        <v>0</v>
      </c>
      <c r="I33" s="836"/>
    </row>
    <row r="34" spans="1:9" ht="15" customHeight="1" x14ac:dyDescent="0.65">
      <c r="A34" s="441">
        <v>23</v>
      </c>
      <c r="B34" s="442">
        <f t="shared" si="0"/>
        <v>44866</v>
      </c>
      <c r="C34" s="443">
        <f t="shared" si="1"/>
        <v>0</v>
      </c>
      <c r="D34" s="443">
        <f t="shared" si="2"/>
        <v>0</v>
      </c>
      <c r="E34" s="443">
        <f t="shared" si="4"/>
        <v>0</v>
      </c>
      <c r="F34" s="443">
        <f t="shared" si="5"/>
        <v>0</v>
      </c>
      <c r="G34" s="443">
        <f t="shared" si="3"/>
        <v>0</v>
      </c>
      <c r="H34" s="444">
        <f t="shared" si="6"/>
        <v>0</v>
      </c>
      <c r="I34" s="836"/>
    </row>
    <row r="35" spans="1:9" ht="15" customHeight="1" x14ac:dyDescent="0.65">
      <c r="A35" s="441">
        <v>24</v>
      </c>
      <c r="B35" s="442">
        <f t="shared" si="0"/>
        <v>44896</v>
      </c>
      <c r="C35" s="443">
        <f t="shared" si="1"/>
        <v>0</v>
      </c>
      <c r="D35" s="443">
        <f t="shared" si="2"/>
        <v>0</v>
      </c>
      <c r="E35" s="443">
        <f t="shared" si="4"/>
        <v>0</v>
      </c>
      <c r="F35" s="443">
        <f t="shared" si="5"/>
        <v>0</v>
      </c>
      <c r="G35" s="443">
        <f t="shared" si="3"/>
        <v>0</v>
      </c>
      <c r="H35" s="444">
        <f t="shared" si="6"/>
        <v>0</v>
      </c>
      <c r="I35" s="836"/>
    </row>
    <row r="36" spans="1:9" ht="15" customHeight="1" x14ac:dyDescent="0.65">
      <c r="A36" s="441">
        <v>25</v>
      </c>
      <c r="B36" s="442">
        <f t="shared" si="0"/>
        <v>44927</v>
      </c>
      <c r="C36" s="443">
        <f t="shared" si="1"/>
        <v>0</v>
      </c>
      <c r="D36" s="443">
        <f t="shared" si="2"/>
        <v>0</v>
      </c>
      <c r="E36" s="443">
        <f t="shared" si="4"/>
        <v>0</v>
      </c>
      <c r="F36" s="443">
        <f t="shared" si="5"/>
        <v>0</v>
      </c>
      <c r="G36" s="443">
        <f t="shared" si="3"/>
        <v>0</v>
      </c>
      <c r="H36" s="444">
        <f t="shared" si="6"/>
        <v>0</v>
      </c>
      <c r="I36" s="836" t="s">
        <v>49</v>
      </c>
    </row>
    <row r="37" spans="1:9" ht="15" customHeight="1" x14ac:dyDescent="0.65">
      <c r="A37" s="441">
        <v>26</v>
      </c>
      <c r="B37" s="442">
        <f t="shared" si="0"/>
        <v>44958</v>
      </c>
      <c r="C37" s="443">
        <f t="shared" si="1"/>
        <v>0</v>
      </c>
      <c r="D37" s="443">
        <f t="shared" si="2"/>
        <v>0</v>
      </c>
      <c r="E37" s="443">
        <f t="shared" si="4"/>
        <v>0</v>
      </c>
      <c r="F37" s="443">
        <f t="shared" si="5"/>
        <v>0</v>
      </c>
      <c r="G37" s="443">
        <f t="shared" si="3"/>
        <v>0</v>
      </c>
      <c r="H37" s="444">
        <f t="shared" si="6"/>
        <v>0</v>
      </c>
      <c r="I37" s="836"/>
    </row>
    <row r="38" spans="1:9" ht="15" customHeight="1" x14ac:dyDescent="0.65">
      <c r="A38" s="441">
        <v>27</v>
      </c>
      <c r="B38" s="442">
        <f t="shared" si="0"/>
        <v>44986</v>
      </c>
      <c r="C38" s="443">
        <f t="shared" si="1"/>
        <v>0</v>
      </c>
      <c r="D38" s="443">
        <f t="shared" si="2"/>
        <v>0</v>
      </c>
      <c r="E38" s="443">
        <f t="shared" si="4"/>
        <v>0</v>
      </c>
      <c r="F38" s="443">
        <f t="shared" si="5"/>
        <v>0</v>
      </c>
      <c r="G38" s="443">
        <f t="shared" si="3"/>
        <v>0</v>
      </c>
      <c r="H38" s="444">
        <f t="shared" si="6"/>
        <v>0</v>
      </c>
      <c r="I38" s="836"/>
    </row>
    <row r="39" spans="1:9" ht="15" customHeight="1" x14ac:dyDescent="0.65">
      <c r="A39" s="441">
        <v>28</v>
      </c>
      <c r="B39" s="442">
        <f t="shared" si="0"/>
        <v>45017</v>
      </c>
      <c r="C39" s="443">
        <f t="shared" si="1"/>
        <v>0</v>
      </c>
      <c r="D39" s="443">
        <f t="shared" si="2"/>
        <v>0</v>
      </c>
      <c r="E39" s="443">
        <f t="shared" si="4"/>
        <v>0</v>
      </c>
      <c r="F39" s="443">
        <f t="shared" si="5"/>
        <v>0</v>
      </c>
      <c r="G39" s="443">
        <f t="shared" si="3"/>
        <v>0</v>
      </c>
      <c r="H39" s="444">
        <f t="shared" si="6"/>
        <v>0</v>
      </c>
      <c r="I39" s="836"/>
    </row>
    <row r="40" spans="1:9" ht="15" customHeight="1" x14ac:dyDescent="0.65">
      <c r="A40" s="441">
        <v>29</v>
      </c>
      <c r="B40" s="442">
        <f t="shared" si="0"/>
        <v>45047</v>
      </c>
      <c r="C40" s="443">
        <f t="shared" si="1"/>
        <v>0</v>
      </c>
      <c r="D40" s="443">
        <f t="shared" si="2"/>
        <v>0</v>
      </c>
      <c r="E40" s="443">
        <f t="shared" si="4"/>
        <v>0</v>
      </c>
      <c r="F40" s="443">
        <f t="shared" si="5"/>
        <v>0</v>
      </c>
      <c r="G40" s="443">
        <f t="shared" si="3"/>
        <v>0</v>
      </c>
      <c r="H40" s="444">
        <f t="shared" si="6"/>
        <v>0</v>
      </c>
      <c r="I40" s="836"/>
    </row>
    <row r="41" spans="1:9" ht="15" customHeight="1" x14ac:dyDescent="0.65">
      <c r="A41" s="441">
        <v>30</v>
      </c>
      <c r="B41" s="442">
        <f t="shared" si="0"/>
        <v>45078</v>
      </c>
      <c r="C41" s="443">
        <f t="shared" si="1"/>
        <v>0</v>
      </c>
      <c r="D41" s="443">
        <f t="shared" si="2"/>
        <v>0</v>
      </c>
      <c r="E41" s="443">
        <f t="shared" si="4"/>
        <v>0</v>
      </c>
      <c r="F41" s="443">
        <f t="shared" si="5"/>
        <v>0</v>
      </c>
      <c r="G41" s="443">
        <f t="shared" si="3"/>
        <v>0</v>
      </c>
      <c r="H41" s="444">
        <f t="shared" si="6"/>
        <v>0</v>
      </c>
      <c r="I41" s="836"/>
    </row>
    <row r="42" spans="1:9" ht="15" customHeight="1" x14ac:dyDescent="0.65">
      <c r="A42" s="441">
        <v>31</v>
      </c>
      <c r="B42" s="442">
        <f t="shared" si="0"/>
        <v>45108</v>
      </c>
      <c r="C42" s="443">
        <f t="shared" si="1"/>
        <v>0</v>
      </c>
      <c r="D42" s="443">
        <f t="shared" si="2"/>
        <v>0</v>
      </c>
      <c r="E42" s="443">
        <f t="shared" si="4"/>
        <v>0</v>
      </c>
      <c r="F42" s="443">
        <f t="shared" si="5"/>
        <v>0</v>
      </c>
      <c r="G42" s="443">
        <f t="shared" si="3"/>
        <v>0</v>
      </c>
      <c r="H42" s="444">
        <f t="shared" si="6"/>
        <v>0</v>
      </c>
      <c r="I42" s="836"/>
    </row>
    <row r="43" spans="1:9" ht="15" customHeight="1" x14ac:dyDescent="0.65">
      <c r="A43" s="441">
        <v>32</v>
      </c>
      <c r="B43" s="442">
        <f t="shared" si="0"/>
        <v>45139</v>
      </c>
      <c r="C43" s="443">
        <f t="shared" si="1"/>
        <v>0</v>
      </c>
      <c r="D43" s="443">
        <f t="shared" si="2"/>
        <v>0</v>
      </c>
      <c r="E43" s="443">
        <f t="shared" si="4"/>
        <v>0</v>
      </c>
      <c r="F43" s="443">
        <f t="shared" si="5"/>
        <v>0</v>
      </c>
      <c r="G43" s="443">
        <f t="shared" si="3"/>
        <v>0</v>
      </c>
      <c r="H43" s="444">
        <f t="shared" si="6"/>
        <v>0</v>
      </c>
      <c r="I43" s="836"/>
    </row>
    <row r="44" spans="1:9" ht="15" customHeight="1" x14ac:dyDescent="0.65">
      <c r="A44" s="441">
        <v>33</v>
      </c>
      <c r="B44" s="442">
        <f t="shared" si="0"/>
        <v>45170</v>
      </c>
      <c r="C44" s="443">
        <f t="shared" si="1"/>
        <v>0</v>
      </c>
      <c r="D44" s="443">
        <f t="shared" si="2"/>
        <v>0</v>
      </c>
      <c r="E44" s="443">
        <f t="shared" si="4"/>
        <v>0</v>
      </c>
      <c r="F44" s="443">
        <f t="shared" si="5"/>
        <v>0</v>
      </c>
      <c r="G44" s="443">
        <f t="shared" si="3"/>
        <v>0</v>
      </c>
      <c r="H44" s="444">
        <f t="shared" si="6"/>
        <v>0</v>
      </c>
      <c r="I44" s="836"/>
    </row>
    <row r="45" spans="1:9" ht="15" customHeight="1" x14ac:dyDescent="0.65">
      <c r="A45" s="441">
        <v>34</v>
      </c>
      <c r="B45" s="442">
        <f t="shared" si="0"/>
        <v>45200</v>
      </c>
      <c r="C45" s="443">
        <f t="shared" si="1"/>
        <v>0</v>
      </c>
      <c r="D45" s="443">
        <f t="shared" si="2"/>
        <v>0</v>
      </c>
      <c r="E45" s="443">
        <f t="shared" si="4"/>
        <v>0</v>
      </c>
      <c r="F45" s="443">
        <f t="shared" si="5"/>
        <v>0</v>
      </c>
      <c r="G45" s="443">
        <f t="shared" si="3"/>
        <v>0</v>
      </c>
      <c r="H45" s="444">
        <f t="shared" si="6"/>
        <v>0</v>
      </c>
      <c r="I45" s="836"/>
    </row>
    <row r="46" spans="1:9" ht="15" customHeight="1" x14ac:dyDescent="0.65">
      <c r="A46" s="441">
        <v>35</v>
      </c>
      <c r="B46" s="442">
        <f t="shared" si="0"/>
        <v>45231</v>
      </c>
      <c r="C46" s="443">
        <f t="shared" si="1"/>
        <v>0</v>
      </c>
      <c r="D46" s="443">
        <f t="shared" si="2"/>
        <v>0</v>
      </c>
      <c r="E46" s="443">
        <f t="shared" si="4"/>
        <v>0</v>
      </c>
      <c r="F46" s="443">
        <f t="shared" si="5"/>
        <v>0</v>
      </c>
      <c r="G46" s="443">
        <f t="shared" si="3"/>
        <v>0</v>
      </c>
      <c r="H46" s="444">
        <f t="shared" si="6"/>
        <v>0</v>
      </c>
      <c r="I46" s="836"/>
    </row>
    <row r="47" spans="1:9" ht="15" customHeight="1" x14ac:dyDescent="0.65">
      <c r="A47" s="441">
        <v>36</v>
      </c>
      <c r="B47" s="442">
        <f t="shared" si="0"/>
        <v>45261</v>
      </c>
      <c r="C47" s="443">
        <f t="shared" si="1"/>
        <v>0</v>
      </c>
      <c r="D47" s="443">
        <f t="shared" si="2"/>
        <v>0</v>
      </c>
      <c r="E47" s="443">
        <f t="shared" si="4"/>
        <v>0</v>
      </c>
      <c r="F47" s="443">
        <f t="shared" si="5"/>
        <v>0</v>
      </c>
      <c r="G47" s="443">
        <f t="shared" si="3"/>
        <v>0</v>
      </c>
      <c r="H47" s="444">
        <f t="shared" si="6"/>
        <v>0</v>
      </c>
      <c r="I47" s="836"/>
    </row>
    <row r="48" spans="1:9" ht="15" customHeight="1" x14ac:dyDescent="0.65">
      <c r="A48" s="441">
        <v>37</v>
      </c>
      <c r="B48" s="442">
        <f t="shared" si="0"/>
        <v>45292</v>
      </c>
      <c r="C48" s="443">
        <f t="shared" si="1"/>
        <v>0</v>
      </c>
      <c r="D48" s="443">
        <f t="shared" si="2"/>
        <v>0</v>
      </c>
      <c r="E48" s="443">
        <f t="shared" si="4"/>
        <v>0</v>
      </c>
      <c r="F48" s="443">
        <f t="shared" si="5"/>
        <v>0</v>
      </c>
      <c r="G48" s="443">
        <f t="shared" si="3"/>
        <v>0</v>
      </c>
      <c r="H48" s="444">
        <f t="shared" si="6"/>
        <v>0</v>
      </c>
      <c r="I48" s="836" t="s">
        <v>50</v>
      </c>
    </row>
    <row r="49" spans="1:9" ht="15" customHeight="1" x14ac:dyDescent="0.65">
      <c r="A49" s="441">
        <v>38</v>
      </c>
      <c r="B49" s="442">
        <f t="shared" si="0"/>
        <v>45323</v>
      </c>
      <c r="C49" s="443">
        <f t="shared" si="1"/>
        <v>0</v>
      </c>
      <c r="D49" s="443">
        <f t="shared" si="2"/>
        <v>0</v>
      </c>
      <c r="E49" s="443">
        <f t="shared" si="4"/>
        <v>0</v>
      </c>
      <c r="F49" s="443">
        <f t="shared" si="5"/>
        <v>0</v>
      </c>
      <c r="G49" s="443">
        <f t="shared" si="3"/>
        <v>0</v>
      </c>
      <c r="H49" s="444">
        <f t="shared" si="6"/>
        <v>0</v>
      </c>
      <c r="I49" s="836"/>
    </row>
    <row r="50" spans="1:9" ht="15" customHeight="1" x14ac:dyDescent="0.65">
      <c r="A50" s="441">
        <v>39</v>
      </c>
      <c r="B50" s="442">
        <f t="shared" si="0"/>
        <v>45352</v>
      </c>
      <c r="C50" s="443">
        <f t="shared" si="1"/>
        <v>0</v>
      </c>
      <c r="D50" s="443">
        <f t="shared" si="2"/>
        <v>0</v>
      </c>
      <c r="E50" s="443">
        <f t="shared" si="4"/>
        <v>0</v>
      </c>
      <c r="F50" s="443">
        <f t="shared" si="5"/>
        <v>0</v>
      </c>
      <c r="G50" s="443">
        <f t="shared" si="3"/>
        <v>0</v>
      </c>
      <c r="H50" s="444">
        <f t="shared" si="6"/>
        <v>0</v>
      </c>
      <c r="I50" s="836"/>
    </row>
    <row r="51" spans="1:9" ht="15" customHeight="1" x14ac:dyDescent="0.65">
      <c r="A51" s="441">
        <v>40</v>
      </c>
      <c r="B51" s="442">
        <f t="shared" si="0"/>
        <v>45383</v>
      </c>
      <c r="C51" s="443">
        <f t="shared" si="1"/>
        <v>0</v>
      </c>
      <c r="D51" s="443">
        <f t="shared" si="2"/>
        <v>0</v>
      </c>
      <c r="E51" s="443">
        <f t="shared" si="4"/>
        <v>0</v>
      </c>
      <c r="F51" s="443">
        <f t="shared" si="5"/>
        <v>0</v>
      </c>
      <c r="G51" s="443">
        <f t="shared" si="3"/>
        <v>0</v>
      </c>
      <c r="H51" s="444">
        <f t="shared" si="6"/>
        <v>0</v>
      </c>
      <c r="I51" s="836"/>
    </row>
    <row r="52" spans="1:9" ht="15" customHeight="1" x14ac:dyDescent="0.65">
      <c r="A52" s="441">
        <v>41</v>
      </c>
      <c r="B52" s="442">
        <f t="shared" si="0"/>
        <v>45413</v>
      </c>
      <c r="C52" s="443">
        <f t="shared" si="1"/>
        <v>0</v>
      </c>
      <c r="D52" s="443">
        <f t="shared" si="2"/>
        <v>0</v>
      </c>
      <c r="E52" s="443">
        <f t="shared" si="4"/>
        <v>0</v>
      </c>
      <c r="F52" s="443">
        <f t="shared" si="5"/>
        <v>0</v>
      </c>
      <c r="G52" s="443">
        <f t="shared" si="3"/>
        <v>0</v>
      </c>
      <c r="H52" s="444">
        <f t="shared" si="6"/>
        <v>0</v>
      </c>
      <c r="I52" s="836"/>
    </row>
    <row r="53" spans="1:9" ht="15" customHeight="1" x14ac:dyDescent="0.65">
      <c r="A53" s="441">
        <v>42</v>
      </c>
      <c r="B53" s="442">
        <f t="shared" si="0"/>
        <v>45444</v>
      </c>
      <c r="C53" s="443">
        <f t="shared" si="1"/>
        <v>0</v>
      </c>
      <c r="D53" s="443">
        <f t="shared" si="2"/>
        <v>0</v>
      </c>
      <c r="E53" s="443">
        <f t="shared" si="4"/>
        <v>0</v>
      </c>
      <c r="F53" s="443">
        <f t="shared" si="5"/>
        <v>0</v>
      </c>
      <c r="G53" s="443">
        <f t="shared" si="3"/>
        <v>0</v>
      </c>
      <c r="H53" s="444">
        <f t="shared" si="6"/>
        <v>0</v>
      </c>
      <c r="I53" s="836"/>
    </row>
    <row r="54" spans="1:9" ht="15" customHeight="1" x14ac:dyDescent="0.65">
      <c r="A54" s="441">
        <v>43</v>
      </c>
      <c r="B54" s="442">
        <f t="shared" si="0"/>
        <v>45474</v>
      </c>
      <c r="C54" s="443">
        <f t="shared" si="1"/>
        <v>0</v>
      </c>
      <c r="D54" s="443">
        <f t="shared" si="2"/>
        <v>0</v>
      </c>
      <c r="E54" s="443">
        <f t="shared" si="4"/>
        <v>0</v>
      </c>
      <c r="F54" s="443">
        <f t="shared" si="5"/>
        <v>0</v>
      </c>
      <c r="G54" s="443">
        <f t="shared" si="3"/>
        <v>0</v>
      </c>
      <c r="H54" s="444">
        <f t="shared" si="6"/>
        <v>0</v>
      </c>
      <c r="I54" s="836"/>
    </row>
    <row r="55" spans="1:9" ht="15" customHeight="1" x14ac:dyDescent="0.65">
      <c r="A55" s="441">
        <v>44</v>
      </c>
      <c r="B55" s="442">
        <f t="shared" si="0"/>
        <v>45505</v>
      </c>
      <c r="C55" s="443">
        <f t="shared" si="1"/>
        <v>0</v>
      </c>
      <c r="D55" s="443">
        <f t="shared" si="2"/>
        <v>0</v>
      </c>
      <c r="E55" s="443">
        <f t="shared" si="4"/>
        <v>0</v>
      </c>
      <c r="F55" s="443">
        <f t="shared" si="5"/>
        <v>0</v>
      </c>
      <c r="G55" s="443">
        <f t="shared" si="3"/>
        <v>0</v>
      </c>
      <c r="H55" s="444">
        <f t="shared" si="6"/>
        <v>0</v>
      </c>
      <c r="I55" s="836"/>
    </row>
    <row r="56" spans="1:9" ht="15" customHeight="1" x14ac:dyDescent="0.65">
      <c r="A56" s="441">
        <v>45</v>
      </c>
      <c r="B56" s="442">
        <f t="shared" si="0"/>
        <v>45536</v>
      </c>
      <c r="C56" s="443">
        <f t="shared" si="1"/>
        <v>0</v>
      </c>
      <c r="D56" s="443">
        <f t="shared" si="2"/>
        <v>0</v>
      </c>
      <c r="E56" s="443">
        <f t="shared" si="4"/>
        <v>0</v>
      </c>
      <c r="F56" s="443">
        <f t="shared" si="5"/>
        <v>0</v>
      </c>
      <c r="G56" s="443">
        <f t="shared" si="3"/>
        <v>0</v>
      </c>
      <c r="H56" s="444">
        <f t="shared" si="6"/>
        <v>0</v>
      </c>
      <c r="I56" s="836"/>
    </row>
    <row r="57" spans="1:9" ht="15" customHeight="1" x14ac:dyDescent="0.65">
      <c r="A57" s="441">
        <v>46</v>
      </c>
      <c r="B57" s="442">
        <f t="shared" si="0"/>
        <v>45566</v>
      </c>
      <c r="C57" s="443">
        <f t="shared" si="1"/>
        <v>0</v>
      </c>
      <c r="D57" s="443">
        <f t="shared" si="2"/>
        <v>0</v>
      </c>
      <c r="E57" s="443">
        <f t="shared" si="4"/>
        <v>0</v>
      </c>
      <c r="F57" s="443">
        <f t="shared" si="5"/>
        <v>0</v>
      </c>
      <c r="G57" s="443">
        <f t="shared" si="3"/>
        <v>0</v>
      </c>
      <c r="H57" s="444">
        <f t="shared" si="6"/>
        <v>0</v>
      </c>
      <c r="I57" s="836"/>
    </row>
    <row r="58" spans="1:9" ht="15" customHeight="1" x14ac:dyDescent="0.65">
      <c r="A58" s="441">
        <v>47</v>
      </c>
      <c r="B58" s="442">
        <f t="shared" si="0"/>
        <v>45597</v>
      </c>
      <c r="C58" s="443">
        <f t="shared" si="1"/>
        <v>0</v>
      </c>
      <c r="D58" s="443">
        <f t="shared" si="2"/>
        <v>0</v>
      </c>
      <c r="E58" s="443">
        <f t="shared" si="4"/>
        <v>0</v>
      </c>
      <c r="F58" s="443">
        <f t="shared" si="5"/>
        <v>0</v>
      </c>
      <c r="G58" s="443">
        <f t="shared" si="3"/>
        <v>0</v>
      </c>
      <c r="H58" s="444">
        <f t="shared" si="6"/>
        <v>0</v>
      </c>
      <c r="I58" s="836"/>
    </row>
    <row r="59" spans="1:9" ht="15" customHeight="1" x14ac:dyDescent="0.65">
      <c r="A59" s="441">
        <v>48</v>
      </c>
      <c r="B59" s="442">
        <f t="shared" si="0"/>
        <v>45627</v>
      </c>
      <c r="C59" s="443">
        <f t="shared" si="1"/>
        <v>0</v>
      </c>
      <c r="D59" s="443">
        <f t="shared" si="2"/>
        <v>0</v>
      </c>
      <c r="E59" s="443">
        <f t="shared" si="4"/>
        <v>0</v>
      </c>
      <c r="F59" s="443">
        <f t="shared" si="5"/>
        <v>0</v>
      </c>
      <c r="G59" s="443">
        <f t="shared" si="3"/>
        <v>0</v>
      </c>
      <c r="H59" s="444">
        <f t="shared" si="6"/>
        <v>0</v>
      </c>
      <c r="I59" s="836"/>
    </row>
    <row r="60" spans="1:9" ht="15" customHeight="1" x14ac:dyDescent="0.65">
      <c r="A60" s="441">
        <v>49</v>
      </c>
      <c r="B60" s="442">
        <f t="shared" si="0"/>
        <v>45658</v>
      </c>
      <c r="C60" s="443">
        <f t="shared" si="1"/>
        <v>0</v>
      </c>
      <c r="D60" s="443">
        <f t="shared" si="2"/>
        <v>0</v>
      </c>
      <c r="E60" s="443">
        <f t="shared" si="4"/>
        <v>0</v>
      </c>
      <c r="F60" s="443">
        <f t="shared" si="5"/>
        <v>0</v>
      </c>
      <c r="G60" s="443">
        <f t="shared" si="3"/>
        <v>0</v>
      </c>
      <c r="H60" s="444">
        <f t="shared" si="6"/>
        <v>0</v>
      </c>
      <c r="I60" s="836" t="s">
        <v>51</v>
      </c>
    </row>
    <row r="61" spans="1:9" ht="15" customHeight="1" x14ac:dyDescent="0.65">
      <c r="A61" s="441">
        <v>50</v>
      </c>
      <c r="B61" s="442">
        <f t="shared" si="0"/>
        <v>45689</v>
      </c>
      <c r="C61" s="443">
        <f t="shared" si="1"/>
        <v>0</v>
      </c>
      <c r="D61" s="443">
        <f t="shared" si="2"/>
        <v>0</v>
      </c>
      <c r="E61" s="443">
        <f t="shared" si="4"/>
        <v>0</v>
      </c>
      <c r="F61" s="443">
        <f t="shared" si="5"/>
        <v>0</v>
      </c>
      <c r="G61" s="443">
        <f t="shared" si="3"/>
        <v>0</v>
      </c>
      <c r="H61" s="444">
        <f t="shared" si="6"/>
        <v>0</v>
      </c>
      <c r="I61" s="836"/>
    </row>
    <row r="62" spans="1:9" ht="15" customHeight="1" x14ac:dyDescent="0.65">
      <c r="A62" s="441">
        <v>51</v>
      </c>
      <c r="B62" s="442">
        <f t="shared" si="0"/>
        <v>45717</v>
      </c>
      <c r="C62" s="443">
        <f t="shared" si="1"/>
        <v>0</v>
      </c>
      <c r="D62" s="443">
        <f t="shared" si="2"/>
        <v>0</v>
      </c>
      <c r="E62" s="443">
        <f t="shared" si="4"/>
        <v>0</v>
      </c>
      <c r="F62" s="443">
        <f t="shared" si="5"/>
        <v>0</v>
      </c>
      <c r="G62" s="443">
        <f t="shared" si="3"/>
        <v>0</v>
      </c>
      <c r="H62" s="444">
        <f t="shared" si="6"/>
        <v>0</v>
      </c>
      <c r="I62" s="836"/>
    </row>
    <row r="63" spans="1:9" ht="15" customHeight="1" x14ac:dyDescent="0.65">
      <c r="A63" s="441">
        <v>52</v>
      </c>
      <c r="B63" s="442">
        <f t="shared" si="0"/>
        <v>45748</v>
      </c>
      <c r="C63" s="443">
        <f t="shared" si="1"/>
        <v>0</v>
      </c>
      <c r="D63" s="443">
        <f t="shared" si="2"/>
        <v>0</v>
      </c>
      <c r="E63" s="443">
        <f t="shared" si="4"/>
        <v>0</v>
      </c>
      <c r="F63" s="443">
        <f t="shared" si="5"/>
        <v>0</v>
      </c>
      <c r="G63" s="443">
        <f t="shared" si="3"/>
        <v>0</v>
      </c>
      <c r="H63" s="444">
        <f t="shared" si="6"/>
        <v>0</v>
      </c>
      <c r="I63" s="836"/>
    </row>
    <row r="64" spans="1:9" ht="15" customHeight="1" x14ac:dyDescent="0.65">
      <c r="A64" s="441">
        <v>53</v>
      </c>
      <c r="B64" s="442">
        <f t="shared" si="0"/>
        <v>45778</v>
      </c>
      <c r="C64" s="443">
        <f t="shared" si="1"/>
        <v>0</v>
      </c>
      <c r="D64" s="443">
        <f t="shared" si="2"/>
        <v>0</v>
      </c>
      <c r="E64" s="443">
        <f t="shared" si="4"/>
        <v>0</v>
      </c>
      <c r="F64" s="443">
        <f t="shared" si="5"/>
        <v>0</v>
      </c>
      <c r="G64" s="443">
        <f t="shared" si="3"/>
        <v>0</v>
      </c>
      <c r="H64" s="444">
        <f t="shared" si="6"/>
        <v>0</v>
      </c>
      <c r="I64" s="836"/>
    </row>
    <row r="65" spans="1:9" ht="15" customHeight="1" x14ac:dyDescent="0.65">
      <c r="A65" s="441">
        <v>54</v>
      </c>
      <c r="B65" s="442">
        <f t="shared" si="0"/>
        <v>45809</v>
      </c>
      <c r="C65" s="443">
        <f t="shared" si="1"/>
        <v>0</v>
      </c>
      <c r="D65" s="443">
        <f t="shared" si="2"/>
        <v>0</v>
      </c>
      <c r="E65" s="443">
        <f t="shared" si="4"/>
        <v>0</v>
      </c>
      <c r="F65" s="443">
        <f t="shared" si="5"/>
        <v>0</v>
      </c>
      <c r="G65" s="443">
        <f t="shared" si="3"/>
        <v>0</v>
      </c>
      <c r="H65" s="444">
        <f t="shared" si="6"/>
        <v>0</v>
      </c>
      <c r="I65" s="836"/>
    </row>
    <row r="66" spans="1:9" ht="15" customHeight="1" x14ac:dyDescent="0.65">
      <c r="A66" s="441">
        <v>55</v>
      </c>
      <c r="B66" s="442">
        <f t="shared" si="0"/>
        <v>45839</v>
      </c>
      <c r="C66" s="443">
        <f t="shared" si="1"/>
        <v>0</v>
      </c>
      <c r="D66" s="443">
        <f t="shared" si="2"/>
        <v>0</v>
      </c>
      <c r="E66" s="443">
        <f t="shared" si="4"/>
        <v>0</v>
      </c>
      <c r="F66" s="443">
        <f t="shared" si="5"/>
        <v>0</v>
      </c>
      <c r="G66" s="443">
        <f t="shared" si="3"/>
        <v>0</v>
      </c>
      <c r="H66" s="444">
        <f t="shared" si="6"/>
        <v>0</v>
      </c>
      <c r="I66" s="836"/>
    </row>
    <row r="67" spans="1:9" ht="15" customHeight="1" x14ac:dyDescent="0.65">
      <c r="A67" s="441">
        <v>56</v>
      </c>
      <c r="B67" s="442">
        <f t="shared" si="0"/>
        <v>45870</v>
      </c>
      <c r="C67" s="443">
        <f t="shared" si="1"/>
        <v>0</v>
      </c>
      <c r="D67" s="443">
        <f t="shared" si="2"/>
        <v>0</v>
      </c>
      <c r="E67" s="443">
        <f t="shared" si="4"/>
        <v>0</v>
      </c>
      <c r="F67" s="443">
        <f t="shared" si="5"/>
        <v>0</v>
      </c>
      <c r="G67" s="443">
        <f t="shared" si="3"/>
        <v>0</v>
      </c>
      <c r="H67" s="444">
        <f t="shared" si="6"/>
        <v>0</v>
      </c>
      <c r="I67" s="836"/>
    </row>
    <row r="68" spans="1:9" ht="15" customHeight="1" x14ac:dyDescent="0.65">
      <c r="A68" s="441">
        <v>57</v>
      </c>
      <c r="B68" s="442">
        <f t="shared" si="0"/>
        <v>45901</v>
      </c>
      <c r="C68" s="443">
        <f t="shared" si="1"/>
        <v>0</v>
      </c>
      <c r="D68" s="443">
        <f t="shared" si="2"/>
        <v>0</v>
      </c>
      <c r="E68" s="443">
        <f t="shared" si="4"/>
        <v>0</v>
      </c>
      <c r="F68" s="443">
        <f t="shared" si="5"/>
        <v>0</v>
      </c>
      <c r="G68" s="443">
        <f t="shared" si="3"/>
        <v>0</v>
      </c>
      <c r="H68" s="444">
        <f t="shared" si="6"/>
        <v>0</v>
      </c>
      <c r="I68" s="836"/>
    </row>
    <row r="69" spans="1:9" ht="15" customHeight="1" x14ac:dyDescent="0.65">
      <c r="A69" s="441">
        <v>58</v>
      </c>
      <c r="B69" s="442">
        <f t="shared" si="0"/>
        <v>45931</v>
      </c>
      <c r="C69" s="443">
        <f t="shared" si="1"/>
        <v>0</v>
      </c>
      <c r="D69" s="443">
        <f t="shared" si="2"/>
        <v>0</v>
      </c>
      <c r="E69" s="443">
        <f t="shared" si="4"/>
        <v>0</v>
      </c>
      <c r="F69" s="443">
        <f t="shared" si="5"/>
        <v>0</v>
      </c>
      <c r="G69" s="443">
        <f t="shared" si="3"/>
        <v>0</v>
      </c>
      <c r="H69" s="444">
        <f t="shared" si="6"/>
        <v>0</v>
      </c>
      <c r="I69" s="836"/>
    </row>
    <row r="70" spans="1:9" ht="15" customHeight="1" x14ac:dyDescent="0.65">
      <c r="A70" s="441">
        <v>59</v>
      </c>
      <c r="B70" s="442">
        <f t="shared" si="0"/>
        <v>45962</v>
      </c>
      <c r="C70" s="443">
        <f t="shared" si="1"/>
        <v>0</v>
      </c>
      <c r="D70" s="443">
        <f t="shared" si="2"/>
        <v>0</v>
      </c>
      <c r="E70" s="443">
        <f t="shared" si="4"/>
        <v>0</v>
      </c>
      <c r="F70" s="443">
        <f t="shared" si="5"/>
        <v>0</v>
      </c>
      <c r="G70" s="443">
        <f t="shared" si="3"/>
        <v>0</v>
      </c>
      <c r="H70" s="444">
        <f t="shared" si="6"/>
        <v>0</v>
      </c>
      <c r="I70" s="836"/>
    </row>
    <row r="71" spans="1:9" ht="15" customHeight="1" x14ac:dyDescent="0.65">
      <c r="A71" s="441">
        <v>60</v>
      </c>
      <c r="B71" s="442">
        <f t="shared" si="0"/>
        <v>45992</v>
      </c>
      <c r="C71" s="443">
        <f t="shared" si="1"/>
        <v>0</v>
      </c>
      <c r="D71" s="443">
        <f t="shared" si="2"/>
        <v>0</v>
      </c>
      <c r="E71" s="443">
        <f t="shared" si="4"/>
        <v>0</v>
      </c>
      <c r="F71" s="443">
        <f t="shared" si="5"/>
        <v>0</v>
      </c>
      <c r="G71" s="443">
        <f t="shared" si="3"/>
        <v>0</v>
      </c>
      <c r="H71" s="444">
        <f t="shared" si="6"/>
        <v>0</v>
      </c>
      <c r="I71" s="836"/>
    </row>
    <row r="72" spans="1:9" ht="15" customHeight="1" x14ac:dyDescent="0.65">
      <c r="A72" s="441">
        <v>61</v>
      </c>
      <c r="B72" s="442">
        <f t="shared" si="0"/>
        <v>46023</v>
      </c>
      <c r="C72" s="443">
        <f t="shared" si="1"/>
        <v>0</v>
      </c>
      <c r="D72" s="443">
        <f t="shared" si="2"/>
        <v>0</v>
      </c>
      <c r="E72" s="443">
        <f t="shared" si="4"/>
        <v>0</v>
      </c>
      <c r="F72" s="443">
        <f t="shared" si="5"/>
        <v>0</v>
      </c>
      <c r="G72" s="443">
        <f t="shared" si="3"/>
        <v>0</v>
      </c>
      <c r="H72" s="444">
        <f t="shared" si="6"/>
        <v>0</v>
      </c>
      <c r="I72" s="836" t="s">
        <v>52</v>
      </c>
    </row>
    <row r="73" spans="1:9" ht="15" customHeight="1" x14ac:dyDescent="0.65">
      <c r="A73" s="441">
        <v>62</v>
      </c>
      <c r="B73" s="442">
        <f t="shared" si="0"/>
        <v>46054</v>
      </c>
      <c r="C73" s="443">
        <f t="shared" si="1"/>
        <v>0</v>
      </c>
      <c r="D73" s="443">
        <f t="shared" si="2"/>
        <v>0</v>
      </c>
      <c r="E73" s="443">
        <f t="shared" si="4"/>
        <v>0</v>
      </c>
      <c r="F73" s="443">
        <f t="shared" si="5"/>
        <v>0</v>
      </c>
      <c r="G73" s="443">
        <f t="shared" si="3"/>
        <v>0</v>
      </c>
      <c r="H73" s="444">
        <f t="shared" si="6"/>
        <v>0</v>
      </c>
      <c r="I73" s="836"/>
    </row>
    <row r="74" spans="1:9" ht="15" customHeight="1" x14ac:dyDescent="0.65">
      <c r="A74" s="441">
        <v>63</v>
      </c>
      <c r="B74" s="442">
        <f t="shared" si="0"/>
        <v>46082</v>
      </c>
      <c r="C74" s="443">
        <f t="shared" si="1"/>
        <v>0</v>
      </c>
      <c r="D74" s="443">
        <f t="shared" si="2"/>
        <v>0</v>
      </c>
      <c r="E74" s="443">
        <f t="shared" si="4"/>
        <v>0</v>
      </c>
      <c r="F74" s="443">
        <f t="shared" si="5"/>
        <v>0</v>
      </c>
      <c r="G74" s="443">
        <f t="shared" si="3"/>
        <v>0</v>
      </c>
      <c r="H74" s="444">
        <f t="shared" si="6"/>
        <v>0</v>
      </c>
      <c r="I74" s="836"/>
    </row>
    <row r="75" spans="1:9" ht="15" customHeight="1" x14ac:dyDescent="0.65">
      <c r="A75" s="441">
        <v>64</v>
      </c>
      <c r="B75" s="442">
        <f t="shared" si="0"/>
        <v>46113</v>
      </c>
      <c r="C75" s="443">
        <f t="shared" si="1"/>
        <v>0</v>
      </c>
      <c r="D75" s="443">
        <f t="shared" si="2"/>
        <v>0</v>
      </c>
      <c r="E75" s="443">
        <f t="shared" si="4"/>
        <v>0</v>
      </c>
      <c r="F75" s="443">
        <f t="shared" si="5"/>
        <v>0</v>
      </c>
      <c r="G75" s="443">
        <f t="shared" si="3"/>
        <v>0</v>
      </c>
      <c r="H75" s="444">
        <f t="shared" si="6"/>
        <v>0</v>
      </c>
      <c r="I75" s="836"/>
    </row>
    <row r="76" spans="1:9" ht="15" customHeight="1" x14ac:dyDescent="0.65">
      <c r="A76" s="441">
        <v>65</v>
      </c>
      <c r="B76" s="442">
        <f t="shared" ref="B76:B139" si="7">EDATE($B$7,A75)</f>
        <v>46143</v>
      </c>
      <c r="C76" s="443">
        <f t="shared" ref="C76:C139" si="8">IFERROR(IF($H$3&lt;=H75, $H$3, H75+H75*$B$4/$B$6), "")</f>
        <v>0</v>
      </c>
      <c r="D76" s="443">
        <f t="shared" ref="D76:D139" si="9">IFERROR(IF($B$8&lt;H75-F76, $B$8, H75-F76), "")</f>
        <v>0</v>
      </c>
      <c r="E76" s="443">
        <f t="shared" si="4"/>
        <v>0</v>
      </c>
      <c r="F76" s="443">
        <f t="shared" si="5"/>
        <v>0</v>
      </c>
      <c r="G76" s="443">
        <f t="shared" ref="G76:G139" si="10">IFERROR(IF(C76&gt;0, $B$4/$B$6*H75, 0), "")</f>
        <v>0</v>
      </c>
      <c r="H76" s="444">
        <f t="shared" si="6"/>
        <v>0</v>
      </c>
      <c r="I76" s="836"/>
    </row>
    <row r="77" spans="1:9" ht="15" customHeight="1" x14ac:dyDescent="0.65">
      <c r="A77" s="441">
        <v>66</v>
      </c>
      <c r="B77" s="442">
        <f t="shared" si="7"/>
        <v>46174</v>
      </c>
      <c r="C77" s="443">
        <f t="shared" si="8"/>
        <v>0</v>
      </c>
      <c r="D77" s="443">
        <f t="shared" si="9"/>
        <v>0</v>
      </c>
      <c r="E77" s="443">
        <f t="shared" ref="E77:E140" si="11">IFERROR(C77+D77, "")</f>
        <v>0</v>
      </c>
      <c r="F77" s="443">
        <f t="shared" ref="F77:F140" si="12">IFERROR(IF(C77&gt;0, MIN(C77-G77, H76), 0), "")</f>
        <v>0</v>
      </c>
      <c r="G77" s="443">
        <f t="shared" si="10"/>
        <v>0</v>
      </c>
      <c r="H77" s="444">
        <f t="shared" ref="H77:H140" si="13">IFERROR(IF(H76 &gt;0, H76-F77-D77, 0), "")</f>
        <v>0</v>
      </c>
      <c r="I77" s="836"/>
    </row>
    <row r="78" spans="1:9" ht="15" customHeight="1" x14ac:dyDescent="0.65">
      <c r="A78" s="441">
        <v>67</v>
      </c>
      <c r="B78" s="442">
        <f t="shared" si="7"/>
        <v>46204</v>
      </c>
      <c r="C78" s="443">
        <f t="shared" si="8"/>
        <v>0</v>
      </c>
      <c r="D78" s="443">
        <f t="shared" si="9"/>
        <v>0</v>
      </c>
      <c r="E78" s="443">
        <f t="shared" si="11"/>
        <v>0</v>
      </c>
      <c r="F78" s="443">
        <f t="shared" si="12"/>
        <v>0</v>
      </c>
      <c r="G78" s="443">
        <f t="shared" si="10"/>
        <v>0</v>
      </c>
      <c r="H78" s="444">
        <f t="shared" si="13"/>
        <v>0</v>
      </c>
      <c r="I78" s="836"/>
    </row>
    <row r="79" spans="1:9" ht="15" customHeight="1" x14ac:dyDescent="0.65">
      <c r="A79" s="441">
        <v>68</v>
      </c>
      <c r="B79" s="442">
        <f t="shared" si="7"/>
        <v>46235</v>
      </c>
      <c r="C79" s="443">
        <f t="shared" si="8"/>
        <v>0</v>
      </c>
      <c r="D79" s="443">
        <f t="shared" si="9"/>
        <v>0</v>
      </c>
      <c r="E79" s="443">
        <f t="shared" si="11"/>
        <v>0</v>
      </c>
      <c r="F79" s="443">
        <f t="shared" si="12"/>
        <v>0</v>
      </c>
      <c r="G79" s="443">
        <f t="shared" si="10"/>
        <v>0</v>
      </c>
      <c r="H79" s="444">
        <f t="shared" si="13"/>
        <v>0</v>
      </c>
      <c r="I79" s="836"/>
    </row>
    <row r="80" spans="1:9" ht="15" customHeight="1" x14ac:dyDescent="0.65">
      <c r="A80" s="441">
        <v>69</v>
      </c>
      <c r="B80" s="442">
        <f t="shared" si="7"/>
        <v>46266</v>
      </c>
      <c r="C80" s="443">
        <f t="shared" si="8"/>
        <v>0</v>
      </c>
      <c r="D80" s="443">
        <f t="shared" si="9"/>
        <v>0</v>
      </c>
      <c r="E80" s="443">
        <f t="shared" si="11"/>
        <v>0</v>
      </c>
      <c r="F80" s="443">
        <f t="shared" si="12"/>
        <v>0</v>
      </c>
      <c r="G80" s="443">
        <f t="shared" si="10"/>
        <v>0</v>
      </c>
      <c r="H80" s="444">
        <f t="shared" si="13"/>
        <v>0</v>
      </c>
      <c r="I80" s="836"/>
    </row>
    <row r="81" spans="1:9" ht="15" customHeight="1" x14ac:dyDescent="0.65">
      <c r="A81" s="441">
        <v>70</v>
      </c>
      <c r="B81" s="442">
        <f t="shared" si="7"/>
        <v>46296</v>
      </c>
      <c r="C81" s="443">
        <f t="shared" si="8"/>
        <v>0</v>
      </c>
      <c r="D81" s="443">
        <f t="shared" si="9"/>
        <v>0</v>
      </c>
      <c r="E81" s="443">
        <f t="shared" si="11"/>
        <v>0</v>
      </c>
      <c r="F81" s="443">
        <f t="shared" si="12"/>
        <v>0</v>
      </c>
      <c r="G81" s="443">
        <f t="shared" si="10"/>
        <v>0</v>
      </c>
      <c r="H81" s="444">
        <f t="shared" si="13"/>
        <v>0</v>
      </c>
      <c r="I81" s="836"/>
    </row>
    <row r="82" spans="1:9" ht="15" customHeight="1" x14ac:dyDescent="0.65">
      <c r="A82" s="441">
        <v>71</v>
      </c>
      <c r="B82" s="442">
        <f t="shared" si="7"/>
        <v>46327</v>
      </c>
      <c r="C82" s="443">
        <f t="shared" si="8"/>
        <v>0</v>
      </c>
      <c r="D82" s="443">
        <f t="shared" si="9"/>
        <v>0</v>
      </c>
      <c r="E82" s="443">
        <f t="shared" si="11"/>
        <v>0</v>
      </c>
      <c r="F82" s="443">
        <f t="shared" si="12"/>
        <v>0</v>
      </c>
      <c r="G82" s="443">
        <f t="shared" si="10"/>
        <v>0</v>
      </c>
      <c r="H82" s="444">
        <f t="shared" si="13"/>
        <v>0</v>
      </c>
      <c r="I82" s="836"/>
    </row>
    <row r="83" spans="1:9" ht="15" customHeight="1" x14ac:dyDescent="0.65">
      <c r="A83" s="441">
        <v>72</v>
      </c>
      <c r="B83" s="442">
        <f t="shared" si="7"/>
        <v>46357</v>
      </c>
      <c r="C83" s="443">
        <f t="shared" si="8"/>
        <v>0</v>
      </c>
      <c r="D83" s="443">
        <f t="shared" si="9"/>
        <v>0</v>
      </c>
      <c r="E83" s="443">
        <f t="shared" si="11"/>
        <v>0</v>
      </c>
      <c r="F83" s="443">
        <f t="shared" si="12"/>
        <v>0</v>
      </c>
      <c r="G83" s="443">
        <f t="shared" si="10"/>
        <v>0</v>
      </c>
      <c r="H83" s="444">
        <f t="shared" si="13"/>
        <v>0</v>
      </c>
      <c r="I83" s="836"/>
    </row>
    <row r="84" spans="1:9" ht="15" customHeight="1" x14ac:dyDescent="0.65">
      <c r="A84" s="441">
        <v>73</v>
      </c>
      <c r="B84" s="442">
        <f t="shared" si="7"/>
        <v>46388</v>
      </c>
      <c r="C84" s="443">
        <f t="shared" si="8"/>
        <v>0</v>
      </c>
      <c r="D84" s="443">
        <f t="shared" si="9"/>
        <v>0</v>
      </c>
      <c r="E84" s="443">
        <f t="shared" si="11"/>
        <v>0</v>
      </c>
      <c r="F84" s="443">
        <f t="shared" si="12"/>
        <v>0</v>
      </c>
      <c r="G84" s="443">
        <f t="shared" si="10"/>
        <v>0</v>
      </c>
      <c r="H84" s="444">
        <f t="shared" si="13"/>
        <v>0</v>
      </c>
      <c r="I84" s="836" t="s">
        <v>53</v>
      </c>
    </row>
    <row r="85" spans="1:9" ht="15" customHeight="1" x14ac:dyDescent="0.65">
      <c r="A85" s="441">
        <v>74</v>
      </c>
      <c r="B85" s="442">
        <f t="shared" si="7"/>
        <v>46419</v>
      </c>
      <c r="C85" s="443">
        <f t="shared" si="8"/>
        <v>0</v>
      </c>
      <c r="D85" s="443">
        <f t="shared" si="9"/>
        <v>0</v>
      </c>
      <c r="E85" s="443">
        <f t="shared" si="11"/>
        <v>0</v>
      </c>
      <c r="F85" s="443">
        <f t="shared" si="12"/>
        <v>0</v>
      </c>
      <c r="G85" s="443">
        <f t="shared" si="10"/>
        <v>0</v>
      </c>
      <c r="H85" s="444">
        <f t="shared" si="13"/>
        <v>0</v>
      </c>
      <c r="I85" s="836"/>
    </row>
    <row r="86" spans="1:9" ht="15" customHeight="1" x14ac:dyDescent="0.65">
      <c r="A86" s="441">
        <v>75</v>
      </c>
      <c r="B86" s="442">
        <f t="shared" si="7"/>
        <v>46447</v>
      </c>
      <c r="C86" s="443">
        <f t="shared" si="8"/>
        <v>0</v>
      </c>
      <c r="D86" s="443">
        <f t="shared" si="9"/>
        <v>0</v>
      </c>
      <c r="E86" s="443">
        <f t="shared" si="11"/>
        <v>0</v>
      </c>
      <c r="F86" s="443">
        <f t="shared" si="12"/>
        <v>0</v>
      </c>
      <c r="G86" s="443">
        <f t="shared" si="10"/>
        <v>0</v>
      </c>
      <c r="H86" s="444">
        <f t="shared" si="13"/>
        <v>0</v>
      </c>
      <c r="I86" s="836"/>
    </row>
    <row r="87" spans="1:9" ht="15" customHeight="1" x14ac:dyDescent="0.65">
      <c r="A87" s="441">
        <v>76</v>
      </c>
      <c r="B87" s="442">
        <f t="shared" si="7"/>
        <v>46478</v>
      </c>
      <c r="C87" s="443">
        <f t="shared" si="8"/>
        <v>0</v>
      </c>
      <c r="D87" s="443">
        <f t="shared" si="9"/>
        <v>0</v>
      </c>
      <c r="E87" s="443">
        <f t="shared" si="11"/>
        <v>0</v>
      </c>
      <c r="F87" s="443">
        <f t="shared" si="12"/>
        <v>0</v>
      </c>
      <c r="G87" s="443">
        <f t="shared" si="10"/>
        <v>0</v>
      </c>
      <c r="H87" s="444">
        <f t="shared" si="13"/>
        <v>0</v>
      </c>
      <c r="I87" s="836"/>
    </row>
    <row r="88" spans="1:9" ht="15" customHeight="1" x14ac:dyDescent="0.65">
      <c r="A88" s="441">
        <v>77</v>
      </c>
      <c r="B88" s="442">
        <f t="shared" si="7"/>
        <v>46508</v>
      </c>
      <c r="C88" s="443">
        <f t="shared" si="8"/>
        <v>0</v>
      </c>
      <c r="D88" s="443">
        <f t="shared" si="9"/>
        <v>0</v>
      </c>
      <c r="E88" s="443">
        <f t="shared" si="11"/>
        <v>0</v>
      </c>
      <c r="F88" s="443">
        <f t="shared" si="12"/>
        <v>0</v>
      </c>
      <c r="G88" s="443">
        <f t="shared" si="10"/>
        <v>0</v>
      </c>
      <c r="H88" s="444">
        <f t="shared" si="13"/>
        <v>0</v>
      </c>
      <c r="I88" s="836"/>
    </row>
    <row r="89" spans="1:9" ht="15" customHeight="1" x14ac:dyDescent="0.65">
      <c r="A89" s="441">
        <v>78</v>
      </c>
      <c r="B89" s="442">
        <f t="shared" si="7"/>
        <v>46539</v>
      </c>
      <c r="C89" s="443">
        <f t="shared" si="8"/>
        <v>0</v>
      </c>
      <c r="D89" s="443">
        <f t="shared" si="9"/>
        <v>0</v>
      </c>
      <c r="E89" s="443">
        <f t="shared" si="11"/>
        <v>0</v>
      </c>
      <c r="F89" s="443">
        <f t="shared" si="12"/>
        <v>0</v>
      </c>
      <c r="G89" s="443">
        <f t="shared" si="10"/>
        <v>0</v>
      </c>
      <c r="H89" s="444">
        <f t="shared" si="13"/>
        <v>0</v>
      </c>
      <c r="I89" s="836"/>
    </row>
    <row r="90" spans="1:9" ht="15" customHeight="1" x14ac:dyDescent="0.65">
      <c r="A90" s="441">
        <v>79</v>
      </c>
      <c r="B90" s="442">
        <f t="shared" si="7"/>
        <v>46569</v>
      </c>
      <c r="C90" s="443">
        <f t="shared" si="8"/>
        <v>0</v>
      </c>
      <c r="D90" s="443">
        <f t="shared" si="9"/>
        <v>0</v>
      </c>
      <c r="E90" s="443">
        <f t="shared" si="11"/>
        <v>0</v>
      </c>
      <c r="F90" s="443">
        <f t="shared" si="12"/>
        <v>0</v>
      </c>
      <c r="G90" s="443">
        <f t="shared" si="10"/>
        <v>0</v>
      </c>
      <c r="H90" s="444">
        <f t="shared" si="13"/>
        <v>0</v>
      </c>
      <c r="I90" s="836"/>
    </row>
    <row r="91" spans="1:9" ht="15" customHeight="1" x14ac:dyDescent="0.65">
      <c r="A91" s="441">
        <v>80</v>
      </c>
      <c r="B91" s="442">
        <f t="shared" si="7"/>
        <v>46600</v>
      </c>
      <c r="C91" s="443">
        <f t="shared" si="8"/>
        <v>0</v>
      </c>
      <c r="D91" s="443">
        <f t="shared" si="9"/>
        <v>0</v>
      </c>
      <c r="E91" s="443">
        <f t="shared" si="11"/>
        <v>0</v>
      </c>
      <c r="F91" s="443">
        <f t="shared" si="12"/>
        <v>0</v>
      </c>
      <c r="G91" s="443">
        <f t="shared" si="10"/>
        <v>0</v>
      </c>
      <c r="H91" s="444">
        <f t="shared" si="13"/>
        <v>0</v>
      </c>
      <c r="I91" s="836"/>
    </row>
    <row r="92" spans="1:9" ht="15" customHeight="1" x14ac:dyDescent="0.65">
      <c r="A92" s="441">
        <v>81</v>
      </c>
      <c r="B92" s="442">
        <f t="shared" si="7"/>
        <v>46631</v>
      </c>
      <c r="C92" s="443">
        <f t="shared" si="8"/>
        <v>0</v>
      </c>
      <c r="D92" s="443">
        <f t="shared" si="9"/>
        <v>0</v>
      </c>
      <c r="E92" s="443">
        <f t="shared" si="11"/>
        <v>0</v>
      </c>
      <c r="F92" s="443">
        <f t="shared" si="12"/>
        <v>0</v>
      </c>
      <c r="G92" s="443">
        <f t="shared" si="10"/>
        <v>0</v>
      </c>
      <c r="H92" s="444">
        <f t="shared" si="13"/>
        <v>0</v>
      </c>
      <c r="I92" s="836"/>
    </row>
    <row r="93" spans="1:9" ht="15" customHeight="1" x14ac:dyDescent="0.65">
      <c r="A93" s="441">
        <v>82</v>
      </c>
      <c r="B93" s="442">
        <f t="shared" si="7"/>
        <v>46661</v>
      </c>
      <c r="C93" s="443">
        <f t="shared" si="8"/>
        <v>0</v>
      </c>
      <c r="D93" s="443">
        <f t="shared" si="9"/>
        <v>0</v>
      </c>
      <c r="E93" s="443">
        <f t="shared" si="11"/>
        <v>0</v>
      </c>
      <c r="F93" s="443">
        <f t="shared" si="12"/>
        <v>0</v>
      </c>
      <c r="G93" s="443">
        <f t="shared" si="10"/>
        <v>0</v>
      </c>
      <c r="H93" s="444">
        <f t="shared" si="13"/>
        <v>0</v>
      </c>
      <c r="I93" s="836"/>
    </row>
    <row r="94" spans="1:9" ht="15" customHeight="1" x14ac:dyDescent="0.65">
      <c r="A94" s="441">
        <v>83</v>
      </c>
      <c r="B94" s="442">
        <f t="shared" si="7"/>
        <v>46692</v>
      </c>
      <c r="C94" s="443">
        <f t="shared" si="8"/>
        <v>0</v>
      </c>
      <c r="D94" s="443">
        <f t="shared" si="9"/>
        <v>0</v>
      </c>
      <c r="E94" s="443">
        <f t="shared" si="11"/>
        <v>0</v>
      </c>
      <c r="F94" s="443">
        <f t="shared" si="12"/>
        <v>0</v>
      </c>
      <c r="G94" s="443">
        <f t="shared" si="10"/>
        <v>0</v>
      </c>
      <c r="H94" s="444">
        <f t="shared" si="13"/>
        <v>0</v>
      </c>
      <c r="I94" s="836"/>
    </row>
    <row r="95" spans="1:9" ht="15" customHeight="1" x14ac:dyDescent="0.65">
      <c r="A95" s="441">
        <v>84</v>
      </c>
      <c r="B95" s="442">
        <f t="shared" si="7"/>
        <v>46722</v>
      </c>
      <c r="C95" s="443">
        <f t="shared" si="8"/>
        <v>0</v>
      </c>
      <c r="D95" s="443">
        <f t="shared" si="9"/>
        <v>0</v>
      </c>
      <c r="E95" s="443">
        <f t="shared" si="11"/>
        <v>0</v>
      </c>
      <c r="F95" s="443">
        <f t="shared" si="12"/>
        <v>0</v>
      </c>
      <c r="G95" s="443">
        <f t="shared" si="10"/>
        <v>0</v>
      </c>
      <c r="H95" s="444">
        <f t="shared" si="13"/>
        <v>0</v>
      </c>
      <c r="I95" s="836"/>
    </row>
    <row r="96" spans="1:9" ht="15" customHeight="1" x14ac:dyDescent="0.65">
      <c r="A96" s="441">
        <v>85</v>
      </c>
      <c r="B96" s="442">
        <f t="shared" si="7"/>
        <v>46753</v>
      </c>
      <c r="C96" s="443">
        <f t="shared" si="8"/>
        <v>0</v>
      </c>
      <c r="D96" s="443">
        <f t="shared" si="9"/>
        <v>0</v>
      </c>
      <c r="E96" s="443">
        <f t="shared" si="11"/>
        <v>0</v>
      </c>
      <c r="F96" s="443">
        <f t="shared" si="12"/>
        <v>0</v>
      </c>
      <c r="G96" s="443">
        <f t="shared" si="10"/>
        <v>0</v>
      </c>
      <c r="H96" s="444">
        <f t="shared" si="13"/>
        <v>0</v>
      </c>
      <c r="I96" s="836" t="s">
        <v>54</v>
      </c>
    </row>
    <row r="97" spans="1:9" ht="15" customHeight="1" x14ac:dyDescent="0.65">
      <c r="A97" s="441">
        <v>86</v>
      </c>
      <c r="B97" s="442">
        <f t="shared" si="7"/>
        <v>46784</v>
      </c>
      <c r="C97" s="443">
        <f t="shared" si="8"/>
        <v>0</v>
      </c>
      <c r="D97" s="443">
        <f t="shared" si="9"/>
        <v>0</v>
      </c>
      <c r="E97" s="443">
        <f t="shared" si="11"/>
        <v>0</v>
      </c>
      <c r="F97" s="443">
        <f t="shared" si="12"/>
        <v>0</v>
      </c>
      <c r="G97" s="443">
        <f t="shared" si="10"/>
        <v>0</v>
      </c>
      <c r="H97" s="444">
        <f t="shared" si="13"/>
        <v>0</v>
      </c>
      <c r="I97" s="836"/>
    </row>
    <row r="98" spans="1:9" ht="15" customHeight="1" x14ac:dyDescent="0.65">
      <c r="A98" s="441">
        <v>87</v>
      </c>
      <c r="B98" s="442">
        <f t="shared" si="7"/>
        <v>46813</v>
      </c>
      <c r="C98" s="443">
        <f t="shared" si="8"/>
        <v>0</v>
      </c>
      <c r="D98" s="443">
        <f t="shared" si="9"/>
        <v>0</v>
      </c>
      <c r="E98" s="443">
        <f t="shared" si="11"/>
        <v>0</v>
      </c>
      <c r="F98" s="443">
        <f t="shared" si="12"/>
        <v>0</v>
      </c>
      <c r="G98" s="443">
        <f t="shared" si="10"/>
        <v>0</v>
      </c>
      <c r="H98" s="444">
        <f t="shared" si="13"/>
        <v>0</v>
      </c>
      <c r="I98" s="836"/>
    </row>
    <row r="99" spans="1:9" ht="15" customHeight="1" x14ac:dyDescent="0.65">
      <c r="A99" s="441">
        <v>88</v>
      </c>
      <c r="B99" s="442">
        <f t="shared" si="7"/>
        <v>46844</v>
      </c>
      <c r="C99" s="443">
        <f t="shared" si="8"/>
        <v>0</v>
      </c>
      <c r="D99" s="443">
        <f t="shared" si="9"/>
        <v>0</v>
      </c>
      <c r="E99" s="443">
        <f t="shared" si="11"/>
        <v>0</v>
      </c>
      <c r="F99" s="443">
        <f t="shared" si="12"/>
        <v>0</v>
      </c>
      <c r="G99" s="443">
        <f t="shared" si="10"/>
        <v>0</v>
      </c>
      <c r="H99" s="444">
        <f t="shared" si="13"/>
        <v>0</v>
      </c>
      <c r="I99" s="836"/>
    </row>
    <row r="100" spans="1:9" ht="15" customHeight="1" x14ac:dyDescent="0.65">
      <c r="A100" s="441">
        <v>89</v>
      </c>
      <c r="B100" s="442">
        <f t="shared" si="7"/>
        <v>46874</v>
      </c>
      <c r="C100" s="443">
        <f t="shared" si="8"/>
        <v>0</v>
      </c>
      <c r="D100" s="443">
        <f t="shared" si="9"/>
        <v>0</v>
      </c>
      <c r="E100" s="443">
        <f t="shared" si="11"/>
        <v>0</v>
      </c>
      <c r="F100" s="443">
        <f t="shared" si="12"/>
        <v>0</v>
      </c>
      <c r="G100" s="443">
        <f t="shared" si="10"/>
        <v>0</v>
      </c>
      <c r="H100" s="444">
        <f t="shared" si="13"/>
        <v>0</v>
      </c>
      <c r="I100" s="836"/>
    </row>
    <row r="101" spans="1:9" ht="15" customHeight="1" x14ac:dyDescent="0.65">
      <c r="A101" s="441">
        <v>90</v>
      </c>
      <c r="B101" s="442">
        <f t="shared" si="7"/>
        <v>46905</v>
      </c>
      <c r="C101" s="443">
        <f t="shared" si="8"/>
        <v>0</v>
      </c>
      <c r="D101" s="443">
        <f t="shared" si="9"/>
        <v>0</v>
      </c>
      <c r="E101" s="443">
        <f t="shared" si="11"/>
        <v>0</v>
      </c>
      <c r="F101" s="443">
        <f t="shared" si="12"/>
        <v>0</v>
      </c>
      <c r="G101" s="443">
        <f t="shared" si="10"/>
        <v>0</v>
      </c>
      <c r="H101" s="444">
        <f t="shared" si="13"/>
        <v>0</v>
      </c>
      <c r="I101" s="836"/>
    </row>
    <row r="102" spans="1:9" ht="15" customHeight="1" x14ac:dyDescent="0.65">
      <c r="A102" s="441">
        <v>91</v>
      </c>
      <c r="B102" s="442">
        <f t="shared" si="7"/>
        <v>46935</v>
      </c>
      <c r="C102" s="443">
        <f t="shared" si="8"/>
        <v>0</v>
      </c>
      <c r="D102" s="443">
        <f t="shared" si="9"/>
        <v>0</v>
      </c>
      <c r="E102" s="443">
        <f t="shared" si="11"/>
        <v>0</v>
      </c>
      <c r="F102" s="443">
        <f t="shared" si="12"/>
        <v>0</v>
      </c>
      <c r="G102" s="443">
        <f t="shared" si="10"/>
        <v>0</v>
      </c>
      <c r="H102" s="444">
        <f t="shared" si="13"/>
        <v>0</v>
      </c>
      <c r="I102" s="836"/>
    </row>
    <row r="103" spans="1:9" ht="15" customHeight="1" x14ac:dyDescent="0.65">
      <c r="A103" s="441">
        <v>92</v>
      </c>
      <c r="B103" s="442">
        <f t="shared" si="7"/>
        <v>46966</v>
      </c>
      <c r="C103" s="443">
        <f t="shared" si="8"/>
        <v>0</v>
      </c>
      <c r="D103" s="443">
        <f t="shared" si="9"/>
        <v>0</v>
      </c>
      <c r="E103" s="443">
        <f t="shared" si="11"/>
        <v>0</v>
      </c>
      <c r="F103" s="443">
        <f t="shared" si="12"/>
        <v>0</v>
      </c>
      <c r="G103" s="443">
        <f t="shared" si="10"/>
        <v>0</v>
      </c>
      <c r="H103" s="444">
        <f t="shared" si="13"/>
        <v>0</v>
      </c>
      <c r="I103" s="836"/>
    </row>
    <row r="104" spans="1:9" ht="15" customHeight="1" x14ac:dyDescent="0.65">
      <c r="A104" s="441">
        <v>93</v>
      </c>
      <c r="B104" s="442">
        <f t="shared" si="7"/>
        <v>46997</v>
      </c>
      <c r="C104" s="443">
        <f t="shared" si="8"/>
        <v>0</v>
      </c>
      <c r="D104" s="443">
        <f t="shared" si="9"/>
        <v>0</v>
      </c>
      <c r="E104" s="443">
        <f t="shared" si="11"/>
        <v>0</v>
      </c>
      <c r="F104" s="443">
        <f t="shared" si="12"/>
        <v>0</v>
      </c>
      <c r="G104" s="443">
        <f t="shared" si="10"/>
        <v>0</v>
      </c>
      <c r="H104" s="444">
        <f t="shared" si="13"/>
        <v>0</v>
      </c>
      <c r="I104" s="836"/>
    </row>
    <row r="105" spans="1:9" ht="15" customHeight="1" x14ac:dyDescent="0.65">
      <c r="A105" s="441">
        <v>94</v>
      </c>
      <c r="B105" s="442">
        <f t="shared" si="7"/>
        <v>47027</v>
      </c>
      <c r="C105" s="443">
        <f t="shared" si="8"/>
        <v>0</v>
      </c>
      <c r="D105" s="443">
        <f t="shared" si="9"/>
        <v>0</v>
      </c>
      <c r="E105" s="443">
        <f t="shared" si="11"/>
        <v>0</v>
      </c>
      <c r="F105" s="443">
        <f t="shared" si="12"/>
        <v>0</v>
      </c>
      <c r="G105" s="443">
        <f t="shared" si="10"/>
        <v>0</v>
      </c>
      <c r="H105" s="444">
        <f t="shared" si="13"/>
        <v>0</v>
      </c>
      <c r="I105" s="836"/>
    </row>
    <row r="106" spans="1:9" ht="15" customHeight="1" x14ac:dyDescent="0.65">
      <c r="A106" s="441">
        <v>95</v>
      </c>
      <c r="B106" s="442">
        <f t="shared" si="7"/>
        <v>47058</v>
      </c>
      <c r="C106" s="443">
        <f t="shared" si="8"/>
        <v>0</v>
      </c>
      <c r="D106" s="443">
        <f t="shared" si="9"/>
        <v>0</v>
      </c>
      <c r="E106" s="443">
        <f t="shared" si="11"/>
        <v>0</v>
      </c>
      <c r="F106" s="443">
        <f t="shared" si="12"/>
        <v>0</v>
      </c>
      <c r="G106" s="443">
        <f t="shared" si="10"/>
        <v>0</v>
      </c>
      <c r="H106" s="444">
        <f t="shared" si="13"/>
        <v>0</v>
      </c>
      <c r="I106" s="836"/>
    </row>
    <row r="107" spans="1:9" ht="15" customHeight="1" x14ac:dyDescent="0.65">
      <c r="A107" s="441">
        <v>96</v>
      </c>
      <c r="B107" s="442">
        <f t="shared" si="7"/>
        <v>47088</v>
      </c>
      <c r="C107" s="443">
        <f t="shared" si="8"/>
        <v>0</v>
      </c>
      <c r="D107" s="443">
        <f t="shared" si="9"/>
        <v>0</v>
      </c>
      <c r="E107" s="443">
        <f t="shared" si="11"/>
        <v>0</v>
      </c>
      <c r="F107" s="443">
        <f t="shared" si="12"/>
        <v>0</v>
      </c>
      <c r="G107" s="443">
        <f t="shared" si="10"/>
        <v>0</v>
      </c>
      <c r="H107" s="444">
        <f t="shared" si="13"/>
        <v>0</v>
      </c>
      <c r="I107" s="836"/>
    </row>
    <row r="108" spans="1:9" ht="15" customHeight="1" x14ac:dyDescent="0.65">
      <c r="A108" s="441">
        <v>97</v>
      </c>
      <c r="B108" s="442">
        <f t="shared" si="7"/>
        <v>47119</v>
      </c>
      <c r="C108" s="443">
        <f t="shared" si="8"/>
        <v>0</v>
      </c>
      <c r="D108" s="443">
        <f t="shared" si="9"/>
        <v>0</v>
      </c>
      <c r="E108" s="443">
        <f t="shared" si="11"/>
        <v>0</v>
      </c>
      <c r="F108" s="443">
        <f t="shared" si="12"/>
        <v>0</v>
      </c>
      <c r="G108" s="443">
        <f t="shared" si="10"/>
        <v>0</v>
      </c>
      <c r="H108" s="444">
        <f t="shared" si="13"/>
        <v>0</v>
      </c>
      <c r="I108" s="836" t="s">
        <v>55</v>
      </c>
    </row>
    <row r="109" spans="1:9" ht="15" customHeight="1" x14ac:dyDescent="0.65">
      <c r="A109" s="441">
        <v>98</v>
      </c>
      <c r="B109" s="442">
        <f t="shared" si="7"/>
        <v>47150</v>
      </c>
      <c r="C109" s="443">
        <f t="shared" si="8"/>
        <v>0</v>
      </c>
      <c r="D109" s="443">
        <f t="shared" si="9"/>
        <v>0</v>
      </c>
      <c r="E109" s="443">
        <f t="shared" si="11"/>
        <v>0</v>
      </c>
      <c r="F109" s="443">
        <f t="shared" si="12"/>
        <v>0</v>
      </c>
      <c r="G109" s="443">
        <f t="shared" si="10"/>
        <v>0</v>
      </c>
      <c r="H109" s="444">
        <f t="shared" si="13"/>
        <v>0</v>
      </c>
      <c r="I109" s="836"/>
    </row>
    <row r="110" spans="1:9" ht="15" customHeight="1" x14ac:dyDescent="0.65">
      <c r="A110" s="441">
        <v>99</v>
      </c>
      <c r="B110" s="442">
        <f t="shared" si="7"/>
        <v>47178</v>
      </c>
      <c r="C110" s="443">
        <f t="shared" si="8"/>
        <v>0</v>
      </c>
      <c r="D110" s="443">
        <f t="shared" si="9"/>
        <v>0</v>
      </c>
      <c r="E110" s="443">
        <f t="shared" si="11"/>
        <v>0</v>
      </c>
      <c r="F110" s="443">
        <f t="shared" si="12"/>
        <v>0</v>
      </c>
      <c r="G110" s="443">
        <f t="shared" si="10"/>
        <v>0</v>
      </c>
      <c r="H110" s="444">
        <f t="shared" si="13"/>
        <v>0</v>
      </c>
      <c r="I110" s="836"/>
    </row>
    <row r="111" spans="1:9" ht="15" customHeight="1" x14ac:dyDescent="0.65">
      <c r="A111" s="441">
        <v>100</v>
      </c>
      <c r="B111" s="442">
        <f t="shared" si="7"/>
        <v>47209</v>
      </c>
      <c r="C111" s="443">
        <f t="shared" si="8"/>
        <v>0</v>
      </c>
      <c r="D111" s="443">
        <f t="shared" si="9"/>
        <v>0</v>
      </c>
      <c r="E111" s="443">
        <f t="shared" si="11"/>
        <v>0</v>
      </c>
      <c r="F111" s="443">
        <f t="shared" si="12"/>
        <v>0</v>
      </c>
      <c r="G111" s="443">
        <f t="shared" si="10"/>
        <v>0</v>
      </c>
      <c r="H111" s="444">
        <f t="shared" si="13"/>
        <v>0</v>
      </c>
      <c r="I111" s="836"/>
    </row>
    <row r="112" spans="1:9" ht="15" customHeight="1" x14ac:dyDescent="0.65">
      <c r="A112" s="441">
        <v>101</v>
      </c>
      <c r="B112" s="442">
        <f t="shared" si="7"/>
        <v>47239</v>
      </c>
      <c r="C112" s="443">
        <f t="shared" si="8"/>
        <v>0</v>
      </c>
      <c r="D112" s="443">
        <f t="shared" si="9"/>
        <v>0</v>
      </c>
      <c r="E112" s="443">
        <f t="shared" si="11"/>
        <v>0</v>
      </c>
      <c r="F112" s="443">
        <f t="shared" si="12"/>
        <v>0</v>
      </c>
      <c r="G112" s="443">
        <f t="shared" si="10"/>
        <v>0</v>
      </c>
      <c r="H112" s="444">
        <f t="shared" si="13"/>
        <v>0</v>
      </c>
      <c r="I112" s="836"/>
    </row>
    <row r="113" spans="1:9" ht="15" customHeight="1" x14ac:dyDescent="0.65">
      <c r="A113" s="441">
        <v>102</v>
      </c>
      <c r="B113" s="442">
        <f t="shared" si="7"/>
        <v>47270</v>
      </c>
      <c r="C113" s="443">
        <f t="shared" si="8"/>
        <v>0</v>
      </c>
      <c r="D113" s="443">
        <f t="shared" si="9"/>
        <v>0</v>
      </c>
      <c r="E113" s="443">
        <f t="shared" si="11"/>
        <v>0</v>
      </c>
      <c r="F113" s="443">
        <f t="shared" si="12"/>
        <v>0</v>
      </c>
      <c r="G113" s="443">
        <f t="shared" si="10"/>
        <v>0</v>
      </c>
      <c r="H113" s="444">
        <f t="shared" si="13"/>
        <v>0</v>
      </c>
      <c r="I113" s="836"/>
    </row>
    <row r="114" spans="1:9" ht="15" customHeight="1" x14ac:dyDescent="0.65">
      <c r="A114" s="441">
        <v>103</v>
      </c>
      <c r="B114" s="442">
        <f t="shared" si="7"/>
        <v>47300</v>
      </c>
      <c r="C114" s="443">
        <f t="shared" si="8"/>
        <v>0</v>
      </c>
      <c r="D114" s="443">
        <f t="shared" si="9"/>
        <v>0</v>
      </c>
      <c r="E114" s="443">
        <f t="shared" si="11"/>
        <v>0</v>
      </c>
      <c r="F114" s="443">
        <f t="shared" si="12"/>
        <v>0</v>
      </c>
      <c r="G114" s="443">
        <f t="shared" si="10"/>
        <v>0</v>
      </c>
      <c r="H114" s="444">
        <f t="shared" si="13"/>
        <v>0</v>
      </c>
      <c r="I114" s="836"/>
    </row>
    <row r="115" spans="1:9" ht="15" customHeight="1" x14ac:dyDescent="0.65">
      <c r="A115" s="441">
        <v>104</v>
      </c>
      <c r="B115" s="442">
        <f t="shared" si="7"/>
        <v>47331</v>
      </c>
      <c r="C115" s="443">
        <f t="shared" si="8"/>
        <v>0</v>
      </c>
      <c r="D115" s="443">
        <f t="shared" si="9"/>
        <v>0</v>
      </c>
      <c r="E115" s="443">
        <f t="shared" si="11"/>
        <v>0</v>
      </c>
      <c r="F115" s="443">
        <f t="shared" si="12"/>
        <v>0</v>
      </c>
      <c r="G115" s="443">
        <f t="shared" si="10"/>
        <v>0</v>
      </c>
      <c r="H115" s="444">
        <f t="shared" si="13"/>
        <v>0</v>
      </c>
      <c r="I115" s="836"/>
    </row>
    <row r="116" spans="1:9" ht="15" customHeight="1" x14ac:dyDescent="0.65">
      <c r="A116" s="441">
        <v>105</v>
      </c>
      <c r="B116" s="442">
        <f t="shared" si="7"/>
        <v>47362</v>
      </c>
      <c r="C116" s="443">
        <f t="shared" si="8"/>
        <v>0</v>
      </c>
      <c r="D116" s="443">
        <f t="shared" si="9"/>
        <v>0</v>
      </c>
      <c r="E116" s="443">
        <f t="shared" si="11"/>
        <v>0</v>
      </c>
      <c r="F116" s="443">
        <f t="shared" si="12"/>
        <v>0</v>
      </c>
      <c r="G116" s="443">
        <f t="shared" si="10"/>
        <v>0</v>
      </c>
      <c r="H116" s="444">
        <f t="shared" si="13"/>
        <v>0</v>
      </c>
      <c r="I116" s="836"/>
    </row>
    <row r="117" spans="1:9" ht="15" customHeight="1" x14ac:dyDescent="0.65">
      <c r="A117" s="441">
        <v>106</v>
      </c>
      <c r="B117" s="442">
        <f t="shared" si="7"/>
        <v>47392</v>
      </c>
      <c r="C117" s="443">
        <f t="shared" si="8"/>
        <v>0</v>
      </c>
      <c r="D117" s="443">
        <f t="shared" si="9"/>
        <v>0</v>
      </c>
      <c r="E117" s="443">
        <f t="shared" si="11"/>
        <v>0</v>
      </c>
      <c r="F117" s="443">
        <f t="shared" si="12"/>
        <v>0</v>
      </c>
      <c r="G117" s="443">
        <f t="shared" si="10"/>
        <v>0</v>
      </c>
      <c r="H117" s="444">
        <f t="shared" si="13"/>
        <v>0</v>
      </c>
      <c r="I117" s="836"/>
    </row>
    <row r="118" spans="1:9" ht="15" customHeight="1" x14ac:dyDescent="0.65">
      <c r="A118" s="441">
        <v>107</v>
      </c>
      <c r="B118" s="442">
        <f t="shared" si="7"/>
        <v>47423</v>
      </c>
      <c r="C118" s="443">
        <f t="shared" si="8"/>
        <v>0</v>
      </c>
      <c r="D118" s="443">
        <f t="shared" si="9"/>
        <v>0</v>
      </c>
      <c r="E118" s="443">
        <f t="shared" si="11"/>
        <v>0</v>
      </c>
      <c r="F118" s="443">
        <f t="shared" si="12"/>
        <v>0</v>
      </c>
      <c r="G118" s="443">
        <f t="shared" si="10"/>
        <v>0</v>
      </c>
      <c r="H118" s="444">
        <f t="shared" si="13"/>
        <v>0</v>
      </c>
      <c r="I118" s="836"/>
    </row>
    <row r="119" spans="1:9" ht="15" customHeight="1" x14ac:dyDescent="0.65">
      <c r="A119" s="441">
        <v>108</v>
      </c>
      <c r="B119" s="442">
        <f t="shared" si="7"/>
        <v>47453</v>
      </c>
      <c r="C119" s="443">
        <f t="shared" si="8"/>
        <v>0</v>
      </c>
      <c r="D119" s="443">
        <f t="shared" si="9"/>
        <v>0</v>
      </c>
      <c r="E119" s="443">
        <f t="shared" si="11"/>
        <v>0</v>
      </c>
      <c r="F119" s="443">
        <f t="shared" si="12"/>
        <v>0</v>
      </c>
      <c r="G119" s="443">
        <f t="shared" si="10"/>
        <v>0</v>
      </c>
      <c r="H119" s="444">
        <f t="shared" si="13"/>
        <v>0</v>
      </c>
      <c r="I119" s="836"/>
    </row>
    <row r="120" spans="1:9" ht="15" customHeight="1" x14ac:dyDescent="0.65">
      <c r="A120" s="441">
        <v>109</v>
      </c>
      <c r="B120" s="442">
        <f t="shared" si="7"/>
        <v>47484</v>
      </c>
      <c r="C120" s="443">
        <f t="shared" si="8"/>
        <v>0</v>
      </c>
      <c r="D120" s="443">
        <f t="shared" si="9"/>
        <v>0</v>
      </c>
      <c r="E120" s="443">
        <f t="shared" si="11"/>
        <v>0</v>
      </c>
      <c r="F120" s="443">
        <f t="shared" si="12"/>
        <v>0</v>
      </c>
      <c r="G120" s="443">
        <f t="shared" si="10"/>
        <v>0</v>
      </c>
      <c r="H120" s="444">
        <f t="shared" si="13"/>
        <v>0</v>
      </c>
      <c r="I120" s="836" t="s">
        <v>56</v>
      </c>
    </row>
    <row r="121" spans="1:9" ht="15" customHeight="1" x14ac:dyDescent="0.65">
      <c r="A121" s="441">
        <v>110</v>
      </c>
      <c r="B121" s="442">
        <f t="shared" si="7"/>
        <v>47515</v>
      </c>
      <c r="C121" s="443">
        <f t="shared" si="8"/>
        <v>0</v>
      </c>
      <c r="D121" s="443">
        <f t="shared" si="9"/>
        <v>0</v>
      </c>
      <c r="E121" s="443">
        <f t="shared" si="11"/>
        <v>0</v>
      </c>
      <c r="F121" s="443">
        <f t="shared" si="12"/>
        <v>0</v>
      </c>
      <c r="G121" s="443">
        <f t="shared" si="10"/>
        <v>0</v>
      </c>
      <c r="H121" s="444">
        <f t="shared" si="13"/>
        <v>0</v>
      </c>
      <c r="I121" s="836"/>
    </row>
    <row r="122" spans="1:9" ht="15" customHeight="1" x14ac:dyDescent="0.65">
      <c r="A122" s="441">
        <v>111</v>
      </c>
      <c r="B122" s="442">
        <f t="shared" si="7"/>
        <v>47543</v>
      </c>
      <c r="C122" s="443">
        <f t="shared" si="8"/>
        <v>0</v>
      </c>
      <c r="D122" s="443">
        <f t="shared" si="9"/>
        <v>0</v>
      </c>
      <c r="E122" s="443">
        <f t="shared" si="11"/>
        <v>0</v>
      </c>
      <c r="F122" s="443">
        <f t="shared" si="12"/>
        <v>0</v>
      </c>
      <c r="G122" s="443">
        <f t="shared" si="10"/>
        <v>0</v>
      </c>
      <c r="H122" s="444">
        <f t="shared" si="13"/>
        <v>0</v>
      </c>
      <c r="I122" s="836"/>
    </row>
    <row r="123" spans="1:9" ht="15" customHeight="1" x14ac:dyDescent="0.65">
      <c r="A123" s="441">
        <v>112</v>
      </c>
      <c r="B123" s="442">
        <f t="shared" si="7"/>
        <v>47574</v>
      </c>
      <c r="C123" s="443">
        <f t="shared" si="8"/>
        <v>0</v>
      </c>
      <c r="D123" s="443">
        <f t="shared" si="9"/>
        <v>0</v>
      </c>
      <c r="E123" s="443">
        <f t="shared" si="11"/>
        <v>0</v>
      </c>
      <c r="F123" s="443">
        <f t="shared" si="12"/>
        <v>0</v>
      </c>
      <c r="G123" s="443">
        <f t="shared" si="10"/>
        <v>0</v>
      </c>
      <c r="H123" s="444">
        <f t="shared" si="13"/>
        <v>0</v>
      </c>
      <c r="I123" s="836"/>
    </row>
    <row r="124" spans="1:9" ht="15" customHeight="1" x14ac:dyDescent="0.65">
      <c r="A124" s="441">
        <v>113</v>
      </c>
      <c r="B124" s="442">
        <f t="shared" si="7"/>
        <v>47604</v>
      </c>
      <c r="C124" s="443">
        <f t="shared" si="8"/>
        <v>0</v>
      </c>
      <c r="D124" s="443">
        <f t="shared" si="9"/>
        <v>0</v>
      </c>
      <c r="E124" s="443">
        <f t="shared" si="11"/>
        <v>0</v>
      </c>
      <c r="F124" s="443">
        <f t="shared" si="12"/>
        <v>0</v>
      </c>
      <c r="G124" s="443">
        <f t="shared" si="10"/>
        <v>0</v>
      </c>
      <c r="H124" s="444">
        <f t="shared" si="13"/>
        <v>0</v>
      </c>
      <c r="I124" s="836"/>
    </row>
    <row r="125" spans="1:9" ht="15" customHeight="1" x14ac:dyDescent="0.65">
      <c r="A125" s="441">
        <v>114</v>
      </c>
      <c r="B125" s="442">
        <f t="shared" si="7"/>
        <v>47635</v>
      </c>
      <c r="C125" s="443">
        <f t="shared" si="8"/>
        <v>0</v>
      </c>
      <c r="D125" s="443">
        <f t="shared" si="9"/>
        <v>0</v>
      </c>
      <c r="E125" s="443">
        <f t="shared" si="11"/>
        <v>0</v>
      </c>
      <c r="F125" s="443">
        <f t="shared" si="12"/>
        <v>0</v>
      </c>
      <c r="G125" s="443">
        <f t="shared" si="10"/>
        <v>0</v>
      </c>
      <c r="H125" s="444">
        <f t="shared" si="13"/>
        <v>0</v>
      </c>
      <c r="I125" s="836"/>
    </row>
    <row r="126" spans="1:9" ht="15" customHeight="1" x14ac:dyDescent="0.65">
      <c r="A126" s="441">
        <v>115</v>
      </c>
      <c r="B126" s="442">
        <f t="shared" si="7"/>
        <v>47665</v>
      </c>
      <c r="C126" s="443">
        <f t="shared" si="8"/>
        <v>0</v>
      </c>
      <c r="D126" s="443">
        <f t="shared" si="9"/>
        <v>0</v>
      </c>
      <c r="E126" s="443">
        <f t="shared" si="11"/>
        <v>0</v>
      </c>
      <c r="F126" s="443">
        <f t="shared" si="12"/>
        <v>0</v>
      </c>
      <c r="G126" s="443">
        <f t="shared" si="10"/>
        <v>0</v>
      </c>
      <c r="H126" s="444">
        <f t="shared" si="13"/>
        <v>0</v>
      </c>
      <c r="I126" s="836"/>
    </row>
    <row r="127" spans="1:9" ht="15" customHeight="1" x14ac:dyDescent="0.65">
      <c r="A127" s="441">
        <v>116</v>
      </c>
      <c r="B127" s="442">
        <f t="shared" si="7"/>
        <v>47696</v>
      </c>
      <c r="C127" s="443">
        <f t="shared" si="8"/>
        <v>0</v>
      </c>
      <c r="D127" s="443">
        <f t="shared" si="9"/>
        <v>0</v>
      </c>
      <c r="E127" s="443">
        <f t="shared" si="11"/>
        <v>0</v>
      </c>
      <c r="F127" s="443">
        <f t="shared" si="12"/>
        <v>0</v>
      </c>
      <c r="G127" s="443">
        <f t="shared" si="10"/>
        <v>0</v>
      </c>
      <c r="H127" s="444">
        <f t="shared" si="13"/>
        <v>0</v>
      </c>
      <c r="I127" s="836"/>
    </row>
    <row r="128" spans="1:9" ht="15" customHeight="1" x14ac:dyDescent="0.65">
      <c r="A128" s="441">
        <v>117</v>
      </c>
      <c r="B128" s="442">
        <f t="shared" si="7"/>
        <v>47727</v>
      </c>
      <c r="C128" s="443">
        <f t="shared" si="8"/>
        <v>0</v>
      </c>
      <c r="D128" s="443">
        <f t="shared" si="9"/>
        <v>0</v>
      </c>
      <c r="E128" s="443">
        <f t="shared" si="11"/>
        <v>0</v>
      </c>
      <c r="F128" s="443">
        <f t="shared" si="12"/>
        <v>0</v>
      </c>
      <c r="G128" s="443">
        <f t="shared" si="10"/>
        <v>0</v>
      </c>
      <c r="H128" s="444">
        <f t="shared" si="13"/>
        <v>0</v>
      </c>
      <c r="I128" s="836"/>
    </row>
    <row r="129" spans="1:9" ht="15" customHeight="1" x14ac:dyDescent="0.65">
      <c r="A129" s="441">
        <v>118</v>
      </c>
      <c r="B129" s="442">
        <f t="shared" si="7"/>
        <v>47757</v>
      </c>
      <c r="C129" s="443">
        <f t="shared" si="8"/>
        <v>0</v>
      </c>
      <c r="D129" s="443">
        <f t="shared" si="9"/>
        <v>0</v>
      </c>
      <c r="E129" s="443">
        <f t="shared" si="11"/>
        <v>0</v>
      </c>
      <c r="F129" s="443">
        <f t="shared" si="12"/>
        <v>0</v>
      </c>
      <c r="G129" s="443">
        <f t="shared" si="10"/>
        <v>0</v>
      </c>
      <c r="H129" s="444">
        <f t="shared" si="13"/>
        <v>0</v>
      </c>
      <c r="I129" s="836"/>
    </row>
    <row r="130" spans="1:9" ht="15" customHeight="1" x14ac:dyDescent="0.65">
      <c r="A130" s="441">
        <v>119</v>
      </c>
      <c r="B130" s="442">
        <f t="shared" si="7"/>
        <v>47788</v>
      </c>
      <c r="C130" s="443">
        <f t="shared" si="8"/>
        <v>0</v>
      </c>
      <c r="D130" s="443">
        <f t="shared" si="9"/>
        <v>0</v>
      </c>
      <c r="E130" s="443">
        <f t="shared" si="11"/>
        <v>0</v>
      </c>
      <c r="F130" s="443">
        <f t="shared" si="12"/>
        <v>0</v>
      </c>
      <c r="G130" s="443">
        <f t="shared" si="10"/>
        <v>0</v>
      </c>
      <c r="H130" s="444">
        <f t="shared" si="13"/>
        <v>0</v>
      </c>
      <c r="I130" s="836"/>
    </row>
    <row r="131" spans="1:9" ht="15" customHeight="1" x14ac:dyDescent="0.65">
      <c r="A131" s="441">
        <v>120</v>
      </c>
      <c r="B131" s="442">
        <f t="shared" si="7"/>
        <v>47818</v>
      </c>
      <c r="C131" s="443">
        <f t="shared" si="8"/>
        <v>0</v>
      </c>
      <c r="D131" s="443">
        <f t="shared" si="9"/>
        <v>0</v>
      </c>
      <c r="E131" s="443">
        <f t="shared" si="11"/>
        <v>0</v>
      </c>
      <c r="F131" s="443">
        <f t="shared" si="12"/>
        <v>0</v>
      </c>
      <c r="G131" s="443">
        <f t="shared" si="10"/>
        <v>0</v>
      </c>
      <c r="H131" s="444">
        <f t="shared" si="13"/>
        <v>0</v>
      </c>
      <c r="I131" s="836"/>
    </row>
    <row r="132" spans="1:9" ht="15" customHeight="1" x14ac:dyDescent="0.65">
      <c r="A132" s="441">
        <v>121</v>
      </c>
      <c r="B132" s="442">
        <f t="shared" si="7"/>
        <v>47849</v>
      </c>
      <c r="C132" s="443">
        <f t="shared" si="8"/>
        <v>0</v>
      </c>
      <c r="D132" s="443">
        <f t="shared" si="9"/>
        <v>0</v>
      </c>
      <c r="E132" s="443">
        <f t="shared" si="11"/>
        <v>0</v>
      </c>
      <c r="F132" s="443">
        <f t="shared" si="12"/>
        <v>0</v>
      </c>
      <c r="G132" s="443">
        <f t="shared" si="10"/>
        <v>0</v>
      </c>
      <c r="H132" s="444">
        <f t="shared" si="13"/>
        <v>0</v>
      </c>
      <c r="I132" s="836" t="s">
        <v>57</v>
      </c>
    </row>
    <row r="133" spans="1:9" ht="15" customHeight="1" x14ac:dyDescent="0.65">
      <c r="A133" s="441">
        <v>122</v>
      </c>
      <c r="B133" s="442">
        <f t="shared" si="7"/>
        <v>47880</v>
      </c>
      <c r="C133" s="443">
        <f t="shared" si="8"/>
        <v>0</v>
      </c>
      <c r="D133" s="443">
        <f t="shared" si="9"/>
        <v>0</v>
      </c>
      <c r="E133" s="443">
        <f t="shared" si="11"/>
        <v>0</v>
      </c>
      <c r="F133" s="443">
        <f t="shared" si="12"/>
        <v>0</v>
      </c>
      <c r="G133" s="443">
        <f t="shared" si="10"/>
        <v>0</v>
      </c>
      <c r="H133" s="444">
        <f t="shared" si="13"/>
        <v>0</v>
      </c>
      <c r="I133" s="836"/>
    </row>
    <row r="134" spans="1:9" ht="15" customHeight="1" x14ac:dyDescent="0.65">
      <c r="A134" s="441">
        <v>123</v>
      </c>
      <c r="B134" s="442">
        <f t="shared" si="7"/>
        <v>47908</v>
      </c>
      <c r="C134" s="443">
        <f t="shared" si="8"/>
        <v>0</v>
      </c>
      <c r="D134" s="443">
        <f t="shared" si="9"/>
        <v>0</v>
      </c>
      <c r="E134" s="443">
        <f t="shared" si="11"/>
        <v>0</v>
      </c>
      <c r="F134" s="443">
        <f t="shared" si="12"/>
        <v>0</v>
      </c>
      <c r="G134" s="443">
        <f t="shared" si="10"/>
        <v>0</v>
      </c>
      <c r="H134" s="444">
        <f t="shared" si="13"/>
        <v>0</v>
      </c>
      <c r="I134" s="836"/>
    </row>
    <row r="135" spans="1:9" ht="15" customHeight="1" x14ac:dyDescent="0.65">
      <c r="A135" s="441">
        <v>124</v>
      </c>
      <c r="B135" s="442">
        <f t="shared" si="7"/>
        <v>47939</v>
      </c>
      <c r="C135" s="443">
        <f t="shared" si="8"/>
        <v>0</v>
      </c>
      <c r="D135" s="443">
        <f t="shared" si="9"/>
        <v>0</v>
      </c>
      <c r="E135" s="443">
        <f t="shared" si="11"/>
        <v>0</v>
      </c>
      <c r="F135" s="443">
        <f t="shared" si="12"/>
        <v>0</v>
      </c>
      <c r="G135" s="443">
        <f t="shared" si="10"/>
        <v>0</v>
      </c>
      <c r="H135" s="444">
        <f t="shared" si="13"/>
        <v>0</v>
      </c>
      <c r="I135" s="836"/>
    </row>
    <row r="136" spans="1:9" ht="15" customHeight="1" x14ac:dyDescent="0.65">
      <c r="A136" s="441">
        <v>125</v>
      </c>
      <c r="B136" s="442">
        <f t="shared" si="7"/>
        <v>47969</v>
      </c>
      <c r="C136" s="443">
        <f t="shared" si="8"/>
        <v>0</v>
      </c>
      <c r="D136" s="443">
        <f t="shared" si="9"/>
        <v>0</v>
      </c>
      <c r="E136" s="443">
        <f t="shared" si="11"/>
        <v>0</v>
      </c>
      <c r="F136" s="443">
        <f t="shared" si="12"/>
        <v>0</v>
      </c>
      <c r="G136" s="443">
        <f t="shared" si="10"/>
        <v>0</v>
      </c>
      <c r="H136" s="444">
        <f t="shared" si="13"/>
        <v>0</v>
      </c>
      <c r="I136" s="836"/>
    </row>
    <row r="137" spans="1:9" ht="15" customHeight="1" x14ac:dyDescent="0.65">
      <c r="A137" s="441">
        <v>126</v>
      </c>
      <c r="B137" s="442">
        <f t="shared" si="7"/>
        <v>48000</v>
      </c>
      <c r="C137" s="443">
        <f t="shared" si="8"/>
        <v>0</v>
      </c>
      <c r="D137" s="443">
        <f t="shared" si="9"/>
        <v>0</v>
      </c>
      <c r="E137" s="443">
        <f t="shared" si="11"/>
        <v>0</v>
      </c>
      <c r="F137" s="443">
        <f t="shared" si="12"/>
        <v>0</v>
      </c>
      <c r="G137" s="443">
        <f t="shared" si="10"/>
        <v>0</v>
      </c>
      <c r="H137" s="444">
        <f t="shared" si="13"/>
        <v>0</v>
      </c>
      <c r="I137" s="836"/>
    </row>
    <row r="138" spans="1:9" ht="15" customHeight="1" x14ac:dyDescent="0.65">
      <c r="A138" s="441">
        <v>127</v>
      </c>
      <c r="B138" s="442">
        <f t="shared" si="7"/>
        <v>48030</v>
      </c>
      <c r="C138" s="443">
        <f t="shared" si="8"/>
        <v>0</v>
      </c>
      <c r="D138" s="443">
        <f t="shared" si="9"/>
        <v>0</v>
      </c>
      <c r="E138" s="443">
        <f t="shared" si="11"/>
        <v>0</v>
      </c>
      <c r="F138" s="443">
        <f t="shared" si="12"/>
        <v>0</v>
      </c>
      <c r="G138" s="443">
        <f t="shared" si="10"/>
        <v>0</v>
      </c>
      <c r="H138" s="444">
        <f t="shared" si="13"/>
        <v>0</v>
      </c>
      <c r="I138" s="836"/>
    </row>
    <row r="139" spans="1:9" ht="15" customHeight="1" x14ac:dyDescent="0.65">
      <c r="A139" s="441">
        <v>128</v>
      </c>
      <c r="B139" s="442">
        <f t="shared" si="7"/>
        <v>48061</v>
      </c>
      <c r="C139" s="443">
        <f t="shared" si="8"/>
        <v>0</v>
      </c>
      <c r="D139" s="443">
        <f t="shared" si="9"/>
        <v>0</v>
      </c>
      <c r="E139" s="443">
        <f t="shared" si="11"/>
        <v>0</v>
      </c>
      <c r="F139" s="443">
        <f t="shared" si="12"/>
        <v>0</v>
      </c>
      <c r="G139" s="443">
        <f t="shared" si="10"/>
        <v>0</v>
      </c>
      <c r="H139" s="444">
        <f t="shared" si="13"/>
        <v>0</v>
      </c>
      <c r="I139" s="836"/>
    </row>
    <row r="140" spans="1:9" ht="15" customHeight="1" x14ac:dyDescent="0.65">
      <c r="A140" s="441">
        <v>129</v>
      </c>
      <c r="B140" s="442">
        <f t="shared" ref="B140:B203" si="14">EDATE($B$7,A139)</f>
        <v>48092</v>
      </c>
      <c r="C140" s="443">
        <f t="shared" ref="C140:C203" si="15">IFERROR(IF($H$3&lt;=H139, $H$3, H139+H139*$B$4/$B$6), "")</f>
        <v>0</v>
      </c>
      <c r="D140" s="443">
        <f t="shared" ref="D140:D203" si="16">IFERROR(IF($B$8&lt;H139-F140, $B$8, H139-F140), "")</f>
        <v>0</v>
      </c>
      <c r="E140" s="443">
        <f t="shared" si="11"/>
        <v>0</v>
      </c>
      <c r="F140" s="443">
        <f t="shared" si="12"/>
        <v>0</v>
      </c>
      <c r="G140" s="443">
        <f t="shared" ref="G140:G203" si="17">IFERROR(IF(C140&gt;0, $B$4/$B$6*H139, 0), "")</f>
        <v>0</v>
      </c>
      <c r="H140" s="444">
        <f t="shared" si="13"/>
        <v>0</v>
      </c>
      <c r="I140" s="836"/>
    </row>
    <row r="141" spans="1:9" ht="15" customHeight="1" x14ac:dyDescent="0.65">
      <c r="A141" s="441">
        <v>130</v>
      </c>
      <c r="B141" s="442">
        <f t="shared" si="14"/>
        <v>48122</v>
      </c>
      <c r="C141" s="443">
        <f t="shared" si="15"/>
        <v>0</v>
      </c>
      <c r="D141" s="443">
        <f t="shared" si="16"/>
        <v>0</v>
      </c>
      <c r="E141" s="443">
        <f t="shared" ref="E141:E204" si="18">IFERROR(C141+D141, "")</f>
        <v>0</v>
      </c>
      <c r="F141" s="443">
        <f t="shared" ref="F141:F204" si="19">IFERROR(IF(C141&gt;0, MIN(C141-G141, H140), 0), "")</f>
        <v>0</v>
      </c>
      <c r="G141" s="443">
        <f t="shared" si="17"/>
        <v>0</v>
      </c>
      <c r="H141" s="444">
        <f t="shared" ref="H141:H204" si="20">IFERROR(IF(H140 &gt;0, H140-F141-D141, 0), "")</f>
        <v>0</v>
      </c>
      <c r="I141" s="836"/>
    </row>
    <row r="142" spans="1:9" ht="15" customHeight="1" x14ac:dyDescent="0.65">
      <c r="A142" s="441">
        <v>131</v>
      </c>
      <c r="B142" s="442">
        <f t="shared" si="14"/>
        <v>48153</v>
      </c>
      <c r="C142" s="443">
        <f t="shared" si="15"/>
        <v>0</v>
      </c>
      <c r="D142" s="443">
        <f t="shared" si="16"/>
        <v>0</v>
      </c>
      <c r="E142" s="443">
        <f t="shared" si="18"/>
        <v>0</v>
      </c>
      <c r="F142" s="443">
        <f t="shared" si="19"/>
        <v>0</v>
      </c>
      <c r="G142" s="443">
        <f t="shared" si="17"/>
        <v>0</v>
      </c>
      <c r="H142" s="444">
        <f t="shared" si="20"/>
        <v>0</v>
      </c>
      <c r="I142" s="836"/>
    </row>
    <row r="143" spans="1:9" ht="15" customHeight="1" x14ac:dyDescent="0.65">
      <c r="A143" s="441">
        <v>132</v>
      </c>
      <c r="B143" s="442">
        <f t="shared" si="14"/>
        <v>48183</v>
      </c>
      <c r="C143" s="443">
        <f t="shared" si="15"/>
        <v>0</v>
      </c>
      <c r="D143" s="443">
        <f t="shared" si="16"/>
        <v>0</v>
      </c>
      <c r="E143" s="443">
        <f t="shared" si="18"/>
        <v>0</v>
      </c>
      <c r="F143" s="443">
        <f t="shared" si="19"/>
        <v>0</v>
      </c>
      <c r="G143" s="443">
        <f t="shared" si="17"/>
        <v>0</v>
      </c>
      <c r="H143" s="444">
        <f t="shared" si="20"/>
        <v>0</v>
      </c>
      <c r="I143" s="836"/>
    </row>
    <row r="144" spans="1:9" ht="15" customHeight="1" x14ac:dyDescent="0.65">
      <c r="A144" s="441">
        <v>133</v>
      </c>
      <c r="B144" s="442">
        <f t="shared" si="14"/>
        <v>48214</v>
      </c>
      <c r="C144" s="443">
        <f t="shared" si="15"/>
        <v>0</v>
      </c>
      <c r="D144" s="443">
        <f t="shared" si="16"/>
        <v>0</v>
      </c>
      <c r="E144" s="443">
        <f t="shared" si="18"/>
        <v>0</v>
      </c>
      <c r="F144" s="443">
        <f t="shared" si="19"/>
        <v>0</v>
      </c>
      <c r="G144" s="443">
        <f t="shared" si="17"/>
        <v>0</v>
      </c>
      <c r="H144" s="444">
        <f t="shared" si="20"/>
        <v>0</v>
      </c>
      <c r="I144" s="836" t="s">
        <v>58</v>
      </c>
    </row>
    <row r="145" spans="1:9" ht="15" customHeight="1" x14ac:dyDescent="0.65">
      <c r="A145" s="441">
        <v>134</v>
      </c>
      <c r="B145" s="442">
        <f t="shared" si="14"/>
        <v>48245</v>
      </c>
      <c r="C145" s="443">
        <f t="shared" si="15"/>
        <v>0</v>
      </c>
      <c r="D145" s="443">
        <f t="shared" si="16"/>
        <v>0</v>
      </c>
      <c r="E145" s="443">
        <f t="shared" si="18"/>
        <v>0</v>
      </c>
      <c r="F145" s="443">
        <f t="shared" si="19"/>
        <v>0</v>
      </c>
      <c r="G145" s="443">
        <f t="shared" si="17"/>
        <v>0</v>
      </c>
      <c r="H145" s="444">
        <f t="shared" si="20"/>
        <v>0</v>
      </c>
      <c r="I145" s="836"/>
    </row>
    <row r="146" spans="1:9" ht="15" customHeight="1" x14ac:dyDescent="0.65">
      <c r="A146" s="441">
        <v>135</v>
      </c>
      <c r="B146" s="442">
        <f t="shared" si="14"/>
        <v>48274</v>
      </c>
      <c r="C146" s="443">
        <f t="shared" si="15"/>
        <v>0</v>
      </c>
      <c r="D146" s="443">
        <f t="shared" si="16"/>
        <v>0</v>
      </c>
      <c r="E146" s="443">
        <f t="shared" si="18"/>
        <v>0</v>
      </c>
      <c r="F146" s="443">
        <f t="shared" si="19"/>
        <v>0</v>
      </c>
      <c r="G146" s="443">
        <f t="shared" si="17"/>
        <v>0</v>
      </c>
      <c r="H146" s="444">
        <f t="shared" si="20"/>
        <v>0</v>
      </c>
      <c r="I146" s="836"/>
    </row>
    <row r="147" spans="1:9" ht="15" customHeight="1" x14ac:dyDescent="0.65">
      <c r="A147" s="441">
        <v>136</v>
      </c>
      <c r="B147" s="442">
        <f t="shared" si="14"/>
        <v>48305</v>
      </c>
      <c r="C147" s="443">
        <f t="shared" si="15"/>
        <v>0</v>
      </c>
      <c r="D147" s="443">
        <f t="shared" si="16"/>
        <v>0</v>
      </c>
      <c r="E147" s="443">
        <f t="shared" si="18"/>
        <v>0</v>
      </c>
      <c r="F147" s="443">
        <f t="shared" si="19"/>
        <v>0</v>
      </c>
      <c r="G147" s="443">
        <f t="shared" si="17"/>
        <v>0</v>
      </c>
      <c r="H147" s="444">
        <f t="shared" si="20"/>
        <v>0</v>
      </c>
      <c r="I147" s="836"/>
    </row>
    <row r="148" spans="1:9" ht="15" customHeight="1" x14ac:dyDescent="0.65">
      <c r="A148" s="441">
        <v>137</v>
      </c>
      <c r="B148" s="442">
        <f t="shared" si="14"/>
        <v>48335</v>
      </c>
      <c r="C148" s="443">
        <f t="shared" si="15"/>
        <v>0</v>
      </c>
      <c r="D148" s="443">
        <f t="shared" si="16"/>
        <v>0</v>
      </c>
      <c r="E148" s="443">
        <f t="shared" si="18"/>
        <v>0</v>
      </c>
      <c r="F148" s="443">
        <f t="shared" si="19"/>
        <v>0</v>
      </c>
      <c r="G148" s="443">
        <f t="shared" si="17"/>
        <v>0</v>
      </c>
      <c r="H148" s="444">
        <f t="shared" si="20"/>
        <v>0</v>
      </c>
      <c r="I148" s="836"/>
    </row>
    <row r="149" spans="1:9" ht="15" customHeight="1" x14ac:dyDescent="0.65">
      <c r="A149" s="441">
        <v>138</v>
      </c>
      <c r="B149" s="442">
        <f t="shared" si="14"/>
        <v>48366</v>
      </c>
      <c r="C149" s="443">
        <f t="shared" si="15"/>
        <v>0</v>
      </c>
      <c r="D149" s="443">
        <f t="shared" si="16"/>
        <v>0</v>
      </c>
      <c r="E149" s="443">
        <f t="shared" si="18"/>
        <v>0</v>
      </c>
      <c r="F149" s="443">
        <f t="shared" si="19"/>
        <v>0</v>
      </c>
      <c r="G149" s="443">
        <f t="shared" si="17"/>
        <v>0</v>
      </c>
      <c r="H149" s="444">
        <f t="shared" si="20"/>
        <v>0</v>
      </c>
      <c r="I149" s="836"/>
    </row>
    <row r="150" spans="1:9" ht="15" customHeight="1" x14ac:dyDescent="0.65">
      <c r="A150" s="441">
        <v>139</v>
      </c>
      <c r="B150" s="442">
        <f t="shared" si="14"/>
        <v>48396</v>
      </c>
      <c r="C150" s="443">
        <f t="shared" si="15"/>
        <v>0</v>
      </c>
      <c r="D150" s="443">
        <f t="shared" si="16"/>
        <v>0</v>
      </c>
      <c r="E150" s="443">
        <f t="shared" si="18"/>
        <v>0</v>
      </c>
      <c r="F150" s="443">
        <f t="shared" si="19"/>
        <v>0</v>
      </c>
      <c r="G150" s="443">
        <f t="shared" si="17"/>
        <v>0</v>
      </c>
      <c r="H150" s="444">
        <f t="shared" si="20"/>
        <v>0</v>
      </c>
      <c r="I150" s="836"/>
    </row>
    <row r="151" spans="1:9" ht="15" customHeight="1" x14ac:dyDescent="0.65">
      <c r="A151" s="441">
        <v>140</v>
      </c>
      <c r="B151" s="442">
        <f t="shared" si="14"/>
        <v>48427</v>
      </c>
      <c r="C151" s="443">
        <f t="shared" si="15"/>
        <v>0</v>
      </c>
      <c r="D151" s="443">
        <f t="shared" si="16"/>
        <v>0</v>
      </c>
      <c r="E151" s="443">
        <f t="shared" si="18"/>
        <v>0</v>
      </c>
      <c r="F151" s="443">
        <f t="shared" si="19"/>
        <v>0</v>
      </c>
      <c r="G151" s="443">
        <f t="shared" si="17"/>
        <v>0</v>
      </c>
      <c r="H151" s="444">
        <f t="shared" si="20"/>
        <v>0</v>
      </c>
      <c r="I151" s="836"/>
    </row>
    <row r="152" spans="1:9" ht="15" customHeight="1" x14ac:dyDescent="0.65">
      <c r="A152" s="441">
        <v>141</v>
      </c>
      <c r="B152" s="442">
        <f t="shared" si="14"/>
        <v>48458</v>
      </c>
      <c r="C152" s="443">
        <f t="shared" si="15"/>
        <v>0</v>
      </c>
      <c r="D152" s="443">
        <f t="shared" si="16"/>
        <v>0</v>
      </c>
      <c r="E152" s="443">
        <f t="shared" si="18"/>
        <v>0</v>
      </c>
      <c r="F152" s="443">
        <f t="shared" si="19"/>
        <v>0</v>
      </c>
      <c r="G152" s="443">
        <f t="shared" si="17"/>
        <v>0</v>
      </c>
      <c r="H152" s="444">
        <f t="shared" si="20"/>
        <v>0</v>
      </c>
      <c r="I152" s="836"/>
    </row>
    <row r="153" spans="1:9" ht="15" customHeight="1" x14ac:dyDescent="0.65">
      <c r="A153" s="441">
        <v>142</v>
      </c>
      <c r="B153" s="442">
        <f t="shared" si="14"/>
        <v>48488</v>
      </c>
      <c r="C153" s="443">
        <f t="shared" si="15"/>
        <v>0</v>
      </c>
      <c r="D153" s="443">
        <f t="shared" si="16"/>
        <v>0</v>
      </c>
      <c r="E153" s="443">
        <f t="shared" si="18"/>
        <v>0</v>
      </c>
      <c r="F153" s="443">
        <f t="shared" si="19"/>
        <v>0</v>
      </c>
      <c r="G153" s="443">
        <f t="shared" si="17"/>
        <v>0</v>
      </c>
      <c r="H153" s="444">
        <f t="shared" si="20"/>
        <v>0</v>
      </c>
      <c r="I153" s="836"/>
    </row>
    <row r="154" spans="1:9" ht="15" customHeight="1" x14ac:dyDescent="0.65">
      <c r="A154" s="441">
        <v>143</v>
      </c>
      <c r="B154" s="442">
        <f t="shared" si="14"/>
        <v>48519</v>
      </c>
      <c r="C154" s="443">
        <f t="shared" si="15"/>
        <v>0</v>
      </c>
      <c r="D154" s="443">
        <f t="shared" si="16"/>
        <v>0</v>
      </c>
      <c r="E154" s="443">
        <f t="shared" si="18"/>
        <v>0</v>
      </c>
      <c r="F154" s="443">
        <f t="shared" si="19"/>
        <v>0</v>
      </c>
      <c r="G154" s="443">
        <f t="shared" si="17"/>
        <v>0</v>
      </c>
      <c r="H154" s="444">
        <f t="shared" si="20"/>
        <v>0</v>
      </c>
      <c r="I154" s="836"/>
    </row>
    <row r="155" spans="1:9" ht="15" customHeight="1" x14ac:dyDescent="0.65">
      <c r="A155" s="441">
        <v>144</v>
      </c>
      <c r="B155" s="442">
        <f t="shared" si="14"/>
        <v>48549</v>
      </c>
      <c r="C155" s="443">
        <f t="shared" si="15"/>
        <v>0</v>
      </c>
      <c r="D155" s="443">
        <f t="shared" si="16"/>
        <v>0</v>
      </c>
      <c r="E155" s="443">
        <f t="shared" si="18"/>
        <v>0</v>
      </c>
      <c r="F155" s="443">
        <f t="shared" si="19"/>
        <v>0</v>
      </c>
      <c r="G155" s="443">
        <f t="shared" si="17"/>
        <v>0</v>
      </c>
      <c r="H155" s="444">
        <f t="shared" si="20"/>
        <v>0</v>
      </c>
      <c r="I155" s="836"/>
    </row>
    <row r="156" spans="1:9" ht="15" customHeight="1" x14ac:dyDescent="0.65">
      <c r="A156" s="441">
        <v>145</v>
      </c>
      <c r="B156" s="442">
        <f t="shared" si="14"/>
        <v>48580</v>
      </c>
      <c r="C156" s="443">
        <f t="shared" si="15"/>
        <v>0</v>
      </c>
      <c r="D156" s="443">
        <f t="shared" si="16"/>
        <v>0</v>
      </c>
      <c r="E156" s="443">
        <f t="shared" si="18"/>
        <v>0</v>
      </c>
      <c r="F156" s="443">
        <f t="shared" si="19"/>
        <v>0</v>
      </c>
      <c r="G156" s="443">
        <f t="shared" si="17"/>
        <v>0</v>
      </c>
      <c r="H156" s="444">
        <f t="shared" si="20"/>
        <v>0</v>
      </c>
      <c r="I156" s="836" t="s">
        <v>59</v>
      </c>
    </row>
    <row r="157" spans="1:9" ht="15" customHeight="1" x14ac:dyDescent="0.65">
      <c r="A157" s="441">
        <v>146</v>
      </c>
      <c r="B157" s="442">
        <f t="shared" si="14"/>
        <v>48611</v>
      </c>
      <c r="C157" s="443">
        <f t="shared" si="15"/>
        <v>0</v>
      </c>
      <c r="D157" s="443">
        <f t="shared" si="16"/>
        <v>0</v>
      </c>
      <c r="E157" s="443">
        <f t="shared" si="18"/>
        <v>0</v>
      </c>
      <c r="F157" s="443">
        <f t="shared" si="19"/>
        <v>0</v>
      </c>
      <c r="G157" s="443">
        <f t="shared" si="17"/>
        <v>0</v>
      </c>
      <c r="H157" s="444">
        <f t="shared" si="20"/>
        <v>0</v>
      </c>
      <c r="I157" s="836"/>
    </row>
    <row r="158" spans="1:9" ht="15" customHeight="1" x14ac:dyDescent="0.65">
      <c r="A158" s="441">
        <v>147</v>
      </c>
      <c r="B158" s="442">
        <f t="shared" si="14"/>
        <v>48639</v>
      </c>
      <c r="C158" s="443">
        <f t="shared" si="15"/>
        <v>0</v>
      </c>
      <c r="D158" s="443">
        <f t="shared" si="16"/>
        <v>0</v>
      </c>
      <c r="E158" s="443">
        <f t="shared" si="18"/>
        <v>0</v>
      </c>
      <c r="F158" s="443">
        <f t="shared" si="19"/>
        <v>0</v>
      </c>
      <c r="G158" s="443">
        <f t="shared" si="17"/>
        <v>0</v>
      </c>
      <c r="H158" s="444">
        <f t="shared" si="20"/>
        <v>0</v>
      </c>
      <c r="I158" s="836"/>
    </row>
    <row r="159" spans="1:9" ht="15" customHeight="1" x14ac:dyDescent="0.65">
      <c r="A159" s="441">
        <v>148</v>
      </c>
      <c r="B159" s="442">
        <f t="shared" si="14"/>
        <v>48670</v>
      </c>
      <c r="C159" s="443">
        <f t="shared" si="15"/>
        <v>0</v>
      </c>
      <c r="D159" s="443">
        <f t="shared" si="16"/>
        <v>0</v>
      </c>
      <c r="E159" s="443">
        <f t="shared" si="18"/>
        <v>0</v>
      </c>
      <c r="F159" s="443">
        <f t="shared" si="19"/>
        <v>0</v>
      </c>
      <c r="G159" s="443">
        <f t="shared" si="17"/>
        <v>0</v>
      </c>
      <c r="H159" s="444">
        <f t="shared" si="20"/>
        <v>0</v>
      </c>
      <c r="I159" s="836"/>
    </row>
    <row r="160" spans="1:9" ht="15" customHeight="1" x14ac:dyDescent="0.65">
      <c r="A160" s="441">
        <v>149</v>
      </c>
      <c r="B160" s="442">
        <f t="shared" si="14"/>
        <v>48700</v>
      </c>
      <c r="C160" s="443">
        <f t="shared" si="15"/>
        <v>0</v>
      </c>
      <c r="D160" s="443">
        <f t="shared" si="16"/>
        <v>0</v>
      </c>
      <c r="E160" s="443">
        <f t="shared" si="18"/>
        <v>0</v>
      </c>
      <c r="F160" s="443">
        <f t="shared" si="19"/>
        <v>0</v>
      </c>
      <c r="G160" s="443">
        <f t="shared" si="17"/>
        <v>0</v>
      </c>
      <c r="H160" s="444">
        <f t="shared" si="20"/>
        <v>0</v>
      </c>
      <c r="I160" s="836"/>
    </row>
    <row r="161" spans="1:9" ht="15" customHeight="1" x14ac:dyDescent="0.65">
      <c r="A161" s="441">
        <v>150</v>
      </c>
      <c r="B161" s="442">
        <f t="shared" si="14"/>
        <v>48731</v>
      </c>
      <c r="C161" s="443">
        <f t="shared" si="15"/>
        <v>0</v>
      </c>
      <c r="D161" s="443">
        <f t="shared" si="16"/>
        <v>0</v>
      </c>
      <c r="E161" s="443">
        <f t="shared" si="18"/>
        <v>0</v>
      </c>
      <c r="F161" s="443">
        <f t="shared" si="19"/>
        <v>0</v>
      </c>
      <c r="G161" s="443">
        <f t="shared" si="17"/>
        <v>0</v>
      </c>
      <c r="H161" s="444">
        <f t="shared" si="20"/>
        <v>0</v>
      </c>
      <c r="I161" s="836"/>
    </row>
    <row r="162" spans="1:9" ht="15" customHeight="1" x14ac:dyDescent="0.65">
      <c r="A162" s="441">
        <v>151</v>
      </c>
      <c r="B162" s="442">
        <f t="shared" si="14"/>
        <v>48761</v>
      </c>
      <c r="C162" s="443">
        <f t="shared" si="15"/>
        <v>0</v>
      </c>
      <c r="D162" s="443">
        <f t="shared" si="16"/>
        <v>0</v>
      </c>
      <c r="E162" s="443">
        <f t="shared" si="18"/>
        <v>0</v>
      </c>
      <c r="F162" s="443">
        <f t="shared" si="19"/>
        <v>0</v>
      </c>
      <c r="G162" s="443">
        <f t="shared" si="17"/>
        <v>0</v>
      </c>
      <c r="H162" s="444">
        <f t="shared" si="20"/>
        <v>0</v>
      </c>
      <c r="I162" s="836"/>
    </row>
    <row r="163" spans="1:9" ht="15" customHeight="1" x14ac:dyDescent="0.65">
      <c r="A163" s="441">
        <v>152</v>
      </c>
      <c r="B163" s="442">
        <f t="shared" si="14"/>
        <v>48792</v>
      </c>
      <c r="C163" s="443">
        <f t="shared" si="15"/>
        <v>0</v>
      </c>
      <c r="D163" s="443">
        <f t="shared" si="16"/>
        <v>0</v>
      </c>
      <c r="E163" s="443">
        <f t="shared" si="18"/>
        <v>0</v>
      </c>
      <c r="F163" s="443">
        <f t="shared" si="19"/>
        <v>0</v>
      </c>
      <c r="G163" s="443">
        <f t="shared" si="17"/>
        <v>0</v>
      </c>
      <c r="H163" s="444">
        <f t="shared" si="20"/>
        <v>0</v>
      </c>
      <c r="I163" s="836"/>
    </row>
    <row r="164" spans="1:9" ht="15" customHeight="1" x14ac:dyDescent="0.65">
      <c r="A164" s="441">
        <v>153</v>
      </c>
      <c r="B164" s="442">
        <f t="shared" si="14"/>
        <v>48823</v>
      </c>
      <c r="C164" s="443">
        <f t="shared" si="15"/>
        <v>0</v>
      </c>
      <c r="D164" s="443">
        <f t="shared" si="16"/>
        <v>0</v>
      </c>
      <c r="E164" s="443">
        <f t="shared" si="18"/>
        <v>0</v>
      </c>
      <c r="F164" s="443">
        <f t="shared" si="19"/>
        <v>0</v>
      </c>
      <c r="G164" s="443">
        <f t="shared" si="17"/>
        <v>0</v>
      </c>
      <c r="H164" s="444">
        <f t="shared" si="20"/>
        <v>0</v>
      </c>
      <c r="I164" s="836"/>
    </row>
    <row r="165" spans="1:9" ht="15" customHeight="1" x14ac:dyDescent="0.65">
      <c r="A165" s="441">
        <v>154</v>
      </c>
      <c r="B165" s="442">
        <f t="shared" si="14"/>
        <v>48853</v>
      </c>
      <c r="C165" s="443">
        <f t="shared" si="15"/>
        <v>0</v>
      </c>
      <c r="D165" s="443">
        <f t="shared" si="16"/>
        <v>0</v>
      </c>
      <c r="E165" s="443">
        <f t="shared" si="18"/>
        <v>0</v>
      </c>
      <c r="F165" s="443">
        <f t="shared" si="19"/>
        <v>0</v>
      </c>
      <c r="G165" s="443">
        <f t="shared" si="17"/>
        <v>0</v>
      </c>
      <c r="H165" s="444">
        <f t="shared" si="20"/>
        <v>0</v>
      </c>
      <c r="I165" s="836"/>
    </row>
    <row r="166" spans="1:9" ht="15" customHeight="1" x14ac:dyDescent="0.65">
      <c r="A166" s="441">
        <v>155</v>
      </c>
      <c r="B166" s="442">
        <f t="shared" si="14"/>
        <v>48884</v>
      </c>
      <c r="C166" s="443">
        <f t="shared" si="15"/>
        <v>0</v>
      </c>
      <c r="D166" s="443">
        <f t="shared" si="16"/>
        <v>0</v>
      </c>
      <c r="E166" s="443">
        <f t="shared" si="18"/>
        <v>0</v>
      </c>
      <c r="F166" s="443">
        <f t="shared" si="19"/>
        <v>0</v>
      </c>
      <c r="G166" s="443">
        <f t="shared" si="17"/>
        <v>0</v>
      </c>
      <c r="H166" s="444">
        <f t="shared" si="20"/>
        <v>0</v>
      </c>
      <c r="I166" s="836"/>
    </row>
    <row r="167" spans="1:9" ht="15" customHeight="1" x14ac:dyDescent="0.65">
      <c r="A167" s="441">
        <v>156</v>
      </c>
      <c r="B167" s="442">
        <f t="shared" si="14"/>
        <v>48914</v>
      </c>
      <c r="C167" s="443">
        <f t="shared" si="15"/>
        <v>0</v>
      </c>
      <c r="D167" s="443">
        <f t="shared" si="16"/>
        <v>0</v>
      </c>
      <c r="E167" s="443">
        <f t="shared" si="18"/>
        <v>0</v>
      </c>
      <c r="F167" s="443">
        <f t="shared" si="19"/>
        <v>0</v>
      </c>
      <c r="G167" s="443">
        <f t="shared" si="17"/>
        <v>0</v>
      </c>
      <c r="H167" s="444">
        <f t="shared" si="20"/>
        <v>0</v>
      </c>
      <c r="I167" s="836"/>
    </row>
    <row r="168" spans="1:9" ht="15" customHeight="1" x14ac:dyDescent="0.65">
      <c r="A168" s="441">
        <v>157</v>
      </c>
      <c r="B168" s="442">
        <f t="shared" si="14"/>
        <v>48945</v>
      </c>
      <c r="C168" s="443">
        <f t="shared" si="15"/>
        <v>0</v>
      </c>
      <c r="D168" s="443">
        <f t="shared" si="16"/>
        <v>0</v>
      </c>
      <c r="E168" s="443">
        <f t="shared" si="18"/>
        <v>0</v>
      </c>
      <c r="F168" s="443">
        <f t="shared" si="19"/>
        <v>0</v>
      </c>
      <c r="G168" s="443">
        <f t="shared" si="17"/>
        <v>0</v>
      </c>
      <c r="H168" s="444">
        <f t="shared" si="20"/>
        <v>0</v>
      </c>
      <c r="I168" s="836" t="s">
        <v>60</v>
      </c>
    </row>
    <row r="169" spans="1:9" ht="15" customHeight="1" x14ac:dyDescent="0.65">
      <c r="A169" s="441">
        <v>158</v>
      </c>
      <c r="B169" s="442">
        <f t="shared" si="14"/>
        <v>48976</v>
      </c>
      <c r="C169" s="443">
        <f t="shared" si="15"/>
        <v>0</v>
      </c>
      <c r="D169" s="443">
        <f t="shared" si="16"/>
        <v>0</v>
      </c>
      <c r="E169" s="443">
        <f t="shared" si="18"/>
        <v>0</v>
      </c>
      <c r="F169" s="443">
        <f t="shared" si="19"/>
        <v>0</v>
      </c>
      <c r="G169" s="443">
        <f t="shared" si="17"/>
        <v>0</v>
      </c>
      <c r="H169" s="444">
        <f t="shared" si="20"/>
        <v>0</v>
      </c>
      <c r="I169" s="836"/>
    </row>
    <row r="170" spans="1:9" ht="15" customHeight="1" x14ac:dyDescent="0.65">
      <c r="A170" s="441">
        <v>159</v>
      </c>
      <c r="B170" s="442">
        <f t="shared" si="14"/>
        <v>49004</v>
      </c>
      <c r="C170" s="443">
        <f t="shared" si="15"/>
        <v>0</v>
      </c>
      <c r="D170" s="443">
        <f t="shared" si="16"/>
        <v>0</v>
      </c>
      <c r="E170" s="443">
        <f t="shared" si="18"/>
        <v>0</v>
      </c>
      <c r="F170" s="443">
        <f t="shared" si="19"/>
        <v>0</v>
      </c>
      <c r="G170" s="443">
        <f t="shared" si="17"/>
        <v>0</v>
      </c>
      <c r="H170" s="444">
        <f t="shared" si="20"/>
        <v>0</v>
      </c>
      <c r="I170" s="836"/>
    </row>
    <row r="171" spans="1:9" ht="15" customHeight="1" x14ac:dyDescent="0.65">
      <c r="A171" s="441">
        <v>160</v>
      </c>
      <c r="B171" s="442">
        <f t="shared" si="14"/>
        <v>49035</v>
      </c>
      <c r="C171" s="443">
        <f t="shared" si="15"/>
        <v>0</v>
      </c>
      <c r="D171" s="443">
        <f t="shared" si="16"/>
        <v>0</v>
      </c>
      <c r="E171" s="443">
        <f t="shared" si="18"/>
        <v>0</v>
      </c>
      <c r="F171" s="443">
        <f t="shared" si="19"/>
        <v>0</v>
      </c>
      <c r="G171" s="443">
        <f t="shared" si="17"/>
        <v>0</v>
      </c>
      <c r="H171" s="444">
        <f t="shared" si="20"/>
        <v>0</v>
      </c>
      <c r="I171" s="836"/>
    </row>
    <row r="172" spans="1:9" ht="15" customHeight="1" x14ac:dyDescent="0.65">
      <c r="A172" s="441">
        <v>161</v>
      </c>
      <c r="B172" s="442">
        <f t="shared" si="14"/>
        <v>49065</v>
      </c>
      <c r="C172" s="443">
        <f t="shared" si="15"/>
        <v>0</v>
      </c>
      <c r="D172" s="443">
        <f t="shared" si="16"/>
        <v>0</v>
      </c>
      <c r="E172" s="443">
        <f t="shared" si="18"/>
        <v>0</v>
      </c>
      <c r="F172" s="443">
        <f t="shared" si="19"/>
        <v>0</v>
      </c>
      <c r="G172" s="443">
        <f t="shared" si="17"/>
        <v>0</v>
      </c>
      <c r="H172" s="444">
        <f t="shared" si="20"/>
        <v>0</v>
      </c>
      <c r="I172" s="836"/>
    </row>
    <row r="173" spans="1:9" ht="15" customHeight="1" x14ac:dyDescent="0.65">
      <c r="A173" s="441">
        <v>162</v>
      </c>
      <c r="B173" s="442">
        <f t="shared" si="14"/>
        <v>49096</v>
      </c>
      <c r="C173" s="443">
        <f t="shared" si="15"/>
        <v>0</v>
      </c>
      <c r="D173" s="443">
        <f t="shared" si="16"/>
        <v>0</v>
      </c>
      <c r="E173" s="443">
        <f t="shared" si="18"/>
        <v>0</v>
      </c>
      <c r="F173" s="443">
        <f t="shared" si="19"/>
        <v>0</v>
      </c>
      <c r="G173" s="443">
        <f t="shared" si="17"/>
        <v>0</v>
      </c>
      <c r="H173" s="444">
        <f t="shared" si="20"/>
        <v>0</v>
      </c>
      <c r="I173" s="836"/>
    </row>
    <row r="174" spans="1:9" ht="15" customHeight="1" x14ac:dyDescent="0.65">
      <c r="A174" s="441">
        <v>163</v>
      </c>
      <c r="B174" s="442">
        <f t="shared" si="14"/>
        <v>49126</v>
      </c>
      <c r="C174" s="443">
        <f t="shared" si="15"/>
        <v>0</v>
      </c>
      <c r="D174" s="443">
        <f t="shared" si="16"/>
        <v>0</v>
      </c>
      <c r="E174" s="443">
        <f t="shared" si="18"/>
        <v>0</v>
      </c>
      <c r="F174" s="443">
        <f t="shared" si="19"/>
        <v>0</v>
      </c>
      <c r="G174" s="443">
        <f t="shared" si="17"/>
        <v>0</v>
      </c>
      <c r="H174" s="444">
        <f t="shared" si="20"/>
        <v>0</v>
      </c>
      <c r="I174" s="836"/>
    </row>
    <row r="175" spans="1:9" ht="15" customHeight="1" x14ac:dyDescent="0.65">
      <c r="A175" s="441">
        <v>164</v>
      </c>
      <c r="B175" s="442">
        <f t="shared" si="14"/>
        <v>49157</v>
      </c>
      <c r="C175" s="443">
        <f t="shared" si="15"/>
        <v>0</v>
      </c>
      <c r="D175" s="443">
        <f t="shared" si="16"/>
        <v>0</v>
      </c>
      <c r="E175" s="443">
        <f t="shared" si="18"/>
        <v>0</v>
      </c>
      <c r="F175" s="443">
        <f t="shared" si="19"/>
        <v>0</v>
      </c>
      <c r="G175" s="443">
        <f t="shared" si="17"/>
        <v>0</v>
      </c>
      <c r="H175" s="444">
        <f t="shared" si="20"/>
        <v>0</v>
      </c>
      <c r="I175" s="836"/>
    </row>
    <row r="176" spans="1:9" ht="15" customHeight="1" x14ac:dyDescent="0.65">
      <c r="A176" s="441">
        <v>165</v>
      </c>
      <c r="B176" s="442">
        <f t="shared" si="14"/>
        <v>49188</v>
      </c>
      <c r="C176" s="443">
        <f t="shared" si="15"/>
        <v>0</v>
      </c>
      <c r="D176" s="443">
        <f t="shared" si="16"/>
        <v>0</v>
      </c>
      <c r="E176" s="443">
        <f t="shared" si="18"/>
        <v>0</v>
      </c>
      <c r="F176" s="443">
        <f t="shared" si="19"/>
        <v>0</v>
      </c>
      <c r="G176" s="443">
        <f t="shared" si="17"/>
        <v>0</v>
      </c>
      <c r="H176" s="444">
        <f t="shared" si="20"/>
        <v>0</v>
      </c>
      <c r="I176" s="836"/>
    </row>
    <row r="177" spans="1:9" ht="15" customHeight="1" x14ac:dyDescent="0.65">
      <c r="A177" s="441">
        <v>166</v>
      </c>
      <c r="B177" s="442">
        <f t="shared" si="14"/>
        <v>49218</v>
      </c>
      <c r="C177" s="443">
        <f t="shared" si="15"/>
        <v>0</v>
      </c>
      <c r="D177" s="443">
        <f t="shared" si="16"/>
        <v>0</v>
      </c>
      <c r="E177" s="443">
        <f t="shared" si="18"/>
        <v>0</v>
      </c>
      <c r="F177" s="443">
        <f t="shared" si="19"/>
        <v>0</v>
      </c>
      <c r="G177" s="443">
        <f t="shared" si="17"/>
        <v>0</v>
      </c>
      <c r="H177" s="444">
        <f t="shared" si="20"/>
        <v>0</v>
      </c>
      <c r="I177" s="836"/>
    </row>
    <row r="178" spans="1:9" ht="15" customHeight="1" x14ac:dyDescent="0.65">
      <c r="A178" s="441">
        <v>167</v>
      </c>
      <c r="B178" s="442">
        <f t="shared" si="14"/>
        <v>49249</v>
      </c>
      <c r="C178" s="443">
        <f t="shared" si="15"/>
        <v>0</v>
      </c>
      <c r="D178" s="443">
        <f t="shared" si="16"/>
        <v>0</v>
      </c>
      <c r="E178" s="443">
        <f t="shared" si="18"/>
        <v>0</v>
      </c>
      <c r="F178" s="443">
        <f t="shared" si="19"/>
        <v>0</v>
      </c>
      <c r="G178" s="443">
        <f t="shared" si="17"/>
        <v>0</v>
      </c>
      <c r="H178" s="444">
        <f t="shared" si="20"/>
        <v>0</v>
      </c>
      <c r="I178" s="836"/>
    </row>
    <row r="179" spans="1:9" ht="15" customHeight="1" x14ac:dyDescent="0.65">
      <c r="A179" s="441">
        <v>168</v>
      </c>
      <c r="B179" s="442">
        <f t="shared" si="14"/>
        <v>49279</v>
      </c>
      <c r="C179" s="443">
        <f t="shared" si="15"/>
        <v>0</v>
      </c>
      <c r="D179" s="443">
        <f t="shared" si="16"/>
        <v>0</v>
      </c>
      <c r="E179" s="443">
        <f t="shared" si="18"/>
        <v>0</v>
      </c>
      <c r="F179" s="443">
        <f t="shared" si="19"/>
        <v>0</v>
      </c>
      <c r="G179" s="443">
        <f t="shared" si="17"/>
        <v>0</v>
      </c>
      <c r="H179" s="444">
        <f t="shared" si="20"/>
        <v>0</v>
      </c>
      <c r="I179" s="836"/>
    </row>
    <row r="180" spans="1:9" ht="15" customHeight="1" x14ac:dyDescent="0.65">
      <c r="A180" s="441">
        <v>169</v>
      </c>
      <c r="B180" s="442">
        <f t="shared" si="14"/>
        <v>49310</v>
      </c>
      <c r="C180" s="443">
        <f t="shared" si="15"/>
        <v>0</v>
      </c>
      <c r="D180" s="443">
        <f t="shared" si="16"/>
        <v>0</v>
      </c>
      <c r="E180" s="443">
        <f t="shared" si="18"/>
        <v>0</v>
      </c>
      <c r="F180" s="443">
        <f t="shared" si="19"/>
        <v>0</v>
      </c>
      <c r="G180" s="443">
        <f t="shared" si="17"/>
        <v>0</v>
      </c>
      <c r="H180" s="444">
        <f t="shared" si="20"/>
        <v>0</v>
      </c>
      <c r="I180" s="836" t="s">
        <v>61</v>
      </c>
    </row>
    <row r="181" spans="1:9" ht="15" customHeight="1" x14ac:dyDescent="0.65">
      <c r="A181" s="441">
        <v>170</v>
      </c>
      <c r="B181" s="442">
        <f t="shared" si="14"/>
        <v>49341</v>
      </c>
      <c r="C181" s="443">
        <f t="shared" si="15"/>
        <v>0</v>
      </c>
      <c r="D181" s="443">
        <f t="shared" si="16"/>
        <v>0</v>
      </c>
      <c r="E181" s="443">
        <f t="shared" si="18"/>
        <v>0</v>
      </c>
      <c r="F181" s="443">
        <f t="shared" si="19"/>
        <v>0</v>
      </c>
      <c r="G181" s="443">
        <f t="shared" si="17"/>
        <v>0</v>
      </c>
      <c r="H181" s="444">
        <f t="shared" si="20"/>
        <v>0</v>
      </c>
      <c r="I181" s="836"/>
    </row>
    <row r="182" spans="1:9" ht="15" customHeight="1" x14ac:dyDescent="0.65">
      <c r="A182" s="441">
        <v>171</v>
      </c>
      <c r="B182" s="442">
        <f t="shared" si="14"/>
        <v>49369</v>
      </c>
      <c r="C182" s="443">
        <f t="shared" si="15"/>
        <v>0</v>
      </c>
      <c r="D182" s="443">
        <f t="shared" si="16"/>
        <v>0</v>
      </c>
      <c r="E182" s="443">
        <f t="shared" si="18"/>
        <v>0</v>
      </c>
      <c r="F182" s="443">
        <f t="shared" si="19"/>
        <v>0</v>
      </c>
      <c r="G182" s="443">
        <f t="shared" si="17"/>
        <v>0</v>
      </c>
      <c r="H182" s="444">
        <f t="shared" si="20"/>
        <v>0</v>
      </c>
      <c r="I182" s="836"/>
    </row>
    <row r="183" spans="1:9" ht="15" customHeight="1" x14ac:dyDescent="0.65">
      <c r="A183" s="441">
        <v>172</v>
      </c>
      <c r="B183" s="442">
        <f t="shared" si="14"/>
        <v>49400</v>
      </c>
      <c r="C183" s="443">
        <f t="shared" si="15"/>
        <v>0</v>
      </c>
      <c r="D183" s="443">
        <f t="shared" si="16"/>
        <v>0</v>
      </c>
      <c r="E183" s="443">
        <f t="shared" si="18"/>
        <v>0</v>
      </c>
      <c r="F183" s="443">
        <f t="shared" si="19"/>
        <v>0</v>
      </c>
      <c r="G183" s="443">
        <f t="shared" si="17"/>
        <v>0</v>
      </c>
      <c r="H183" s="444">
        <f t="shared" si="20"/>
        <v>0</v>
      </c>
      <c r="I183" s="836"/>
    </row>
    <row r="184" spans="1:9" ht="15" customHeight="1" x14ac:dyDescent="0.65">
      <c r="A184" s="441">
        <v>173</v>
      </c>
      <c r="B184" s="442">
        <f t="shared" si="14"/>
        <v>49430</v>
      </c>
      <c r="C184" s="443">
        <f t="shared" si="15"/>
        <v>0</v>
      </c>
      <c r="D184" s="443">
        <f t="shared" si="16"/>
        <v>0</v>
      </c>
      <c r="E184" s="443">
        <f t="shared" si="18"/>
        <v>0</v>
      </c>
      <c r="F184" s="443">
        <f t="shared" si="19"/>
        <v>0</v>
      </c>
      <c r="G184" s="443">
        <f t="shared" si="17"/>
        <v>0</v>
      </c>
      <c r="H184" s="444">
        <f t="shared" si="20"/>
        <v>0</v>
      </c>
      <c r="I184" s="836"/>
    </row>
    <row r="185" spans="1:9" ht="15" customHeight="1" x14ac:dyDescent="0.65">
      <c r="A185" s="441">
        <v>174</v>
      </c>
      <c r="B185" s="442">
        <f t="shared" si="14"/>
        <v>49461</v>
      </c>
      <c r="C185" s="443">
        <f t="shared" si="15"/>
        <v>0</v>
      </c>
      <c r="D185" s="443">
        <f t="shared" si="16"/>
        <v>0</v>
      </c>
      <c r="E185" s="443">
        <f t="shared" si="18"/>
        <v>0</v>
      </c>
      <c r="F185" s="443">
        <f t="shared" si="19"/>
        <v>0</v>
      </c>
      <c r="G185" s="443">
        <f t="shared" si="17"/>
        <v>0</v>
      </c>
      <c r="H185" s="444">
        <f t="shared" si="20"/>
        <v>0</v>
      </c>
      <c r="I185" s="836"/>
    </row>
    <row r="186" spans="1:9" ht="15" customHeight="1" x14ac:dyDescent="0.65">
      <c r="A186" s="441">
        <v>175</v>
      </c>
      <c r="B186" s="442">
        <f t="shared" si="14"/>
        <v>49491</v>
      </c>
      <c r="C186" s="443">
        <f t="shared" si="15"/>
        <v>0</v>
      </c>
      <c r="D186" s="443">
        <f t="shared" si="16"/>
        <v>0</v>
      </c>
      <c r="E186" s="443">
        <f t="shared" si="18"/>
        <v>0</v>
      </c>
      <c r="F186" s="443">
        <f t="shared" si="19"/>
        <v>0</v>
      </c>
      <c r="G186" s="443">
        <f t="shared" si="17"/>
        <v>0</v>
      </c>
      <c r="H186" s="444">
        <f t="shared" si="20"/>
        <v>0</v>
      </c>
      <c r="I186" s="836"/>
    </row>
    <row r="187" spans="1:9" ht="15" customHeight="1" x14ac:dyDescent="0.65">
      <c r="A187" s="441">
        <v>176</v>
      </c>
      <c r="B187" s="442">
        <f t="shared" si="14"/>
        <v>49522</v>
      </c>
      <c r="C187" s="443">
        <f t="shared" si="15"/>
        <v>0</v>
      </c>
      <c r="D187" s="443">
        <f t="shared" si="16"/>
        <v>0</v>
      </c>
      <c r="E187" s="443">
        <f t="shared" si="18"/>
        <v>0</v>
      </c>
      <c r="F187" s="443">
        <f t="shared" si="19"/>
        <v>0</v>
      </c>
      <c r="G187" s="443">
        <f t="shared" si="17"/>
        <v>0</v>
      </c>
      <c r="H187" s="444">
        <f t="shared" si="20"/>
        <v>0</v>
      </c>
      <c r="I187" s="836"/>
    </row>
    <row r="188" spans="1:9" ht="15" customHeight="1" x14ac:dyDescent="0.65">
      <c r="A188" s="441">
        <v>177</v>
      </c>
      <c r="B188" s="442">
        <f t="shared" si="14"/>
        <v>49553</v>
      </c>
      <c r="C188" s="443">
        <f t="shared" si="15"/>
        <v>0</v>
      </c>
      <c r="D188" s="443">
        <f t="shared" si="16"/>
        <v>0</v>
      </c>
      <c r="E188" s="443">
        <f t="shared" si="18"/>
        <v>0</v>
      </c>
      <c r="F188" s="443">
        <f t="shared" si="19"/>
        <v>0</v>
      </c>
      <c r="G188" s="443">
        <f t="shared" si="17"/>
        <v>0</v>
      </c>
      <c r="H188" s="444">
        <f t="shared" si="20"/>
        <v>0</v>
      </c>
      <c r="I188" s="836"/>
    </row>
    <row r="189" spans="1:9" ht="15" customHeight="1" x14ac:dyDescent="0.65">
      <c r="A189" s="441">
        <v>178</v>
      </c>
      <c r="B189" s="442">
        <f t="shared" si="14"/>
        <v>49583</v>
      </c>
      <c r="C189" s="443">
        <f t="shared" si="15"/>
        <v>0</v>
      </c>
      <c r="D189" s="443">
        <f t="shared" si="16"/>
        <v>0</v>
      </c>
      <c r="E189" s="443">
        <f t="shared" si="18"/>
        <v>0</v>
      </c>
      <c r="F189" s="443">
        <f t="shared" si="19"/>
        <v>0</v>
      </c>
      <c r="G189" s="443">
        <f t="shared" si="17"/>
        <v>0</v>
      </c>
      <c r="H189" s="444">
        <f t="shared" si="20"/>
        <v>0</v>
      </c>
      <c r="I189" s="836"/>
    </row>
    <row r="190" spans="1:9" ht="15" customHeight="1" x14ac:dyDescent="0.65">
      <c r="A190" s="441">
        <v>179</v>
      </c>
      <c r="B190" s="442">
        <f t="shared" si="14"/>
        <v>49614</v>
      </c>
      <c r="C190" s="443">
        <f t="shared" si="15"/>
        <v>0</v>
      </c>
      <c r="D190" s="443">
        <f t="shared" si="16"/>
        <v>0</v>
      </c>
      <c r="E190" s="443">
        <f t="shared" si="18"/>
        <v>0</v>
      </c>
      <c r="F190" s="443">
        <f t="shared" si="19"/>
        <v>0</v>
      </c>
      <c r="G190" s="443">
        <f t="shared" si="17"/>
        <v>0</v>
      </c>
      <c r="H190" s="444">
        <f t="shared" si="20"/>
        <v>0</v>
      </c>
      <c r="I190" s="836"/>
    </row>
    <row r="191" spans="1:9" ht="15" customHeight="1" x14ac:dyDescent="0.65">
      <c r="A191" s="441">
        <v>180</v>
      </c>
      <c r="B191" s="442">
        <f t="shared" si="14"/>
        <v>49644</v>
      </c>
      <c r="C191" s="443">
        <f t="shared" si="15"/>
        <v>0</v>
      </c>
      <c r="D191" s="443">
        <f t="shared" si="16"/>
        <v>0</v>
      </c>
      <c r="E191" s="443">
        <f t="shared" si="18"/>
        <v>0</v>
      </c>
      <c r="F191" s="443">
        <f t="shared" si="19"/>
        <v>0</v>
      </c>
      <c r="G191" s="443">
        <f t="shared" si="17"/>
        <v>0</v>
      </c>
      <c r="H191" s="444">
        <f t="shared" si="20"/>
        <v>0</v>
      </c>
      <c r="I191" s="836"/>
    </row>
    <row r="192" spans="1:9" ht="15" customHeight="1" x14ac:dyDescent="0.65">
      <c r="A192" s="441">
        <v>181</v>
      </c>
      <c r="B192" s="442">
        <f t="shared" si="14"/>
        <v>49675</v>
      </c>
      <c r="C192" s="443">
        <f t="shared" si="15"/>
        <v>0</v>
      </c>
      <c r="D192" s="443">
        <f t="shared" si="16"/>
        <v>0</v>
      </c>
      <c r="E192" s="443">
        <f t="shared" si="18"/>
        <v>0</v>
      </c>
      <c r="F192" s="443">
        <f t="shared" si="19"/>
        <v>0</v>
      </c>
      <c r="G192" s="443">
        <f t="shared" si="17"/>
        <v>0</v>
      </c>
      <c r="H192" s="444">
        <f t="shared" si="20"/>
        <v>0</v>
      </c>
      <c r="I192" s="836" t="s">
        <v>62</v>
      </c>
    </row>
    <row r="193" spans="1:9" ht="15" customHeight="1" x14ac:dyDescent="0.65">
      <c r="A193" s="441">
        <v>182</v>
      </c>
      <c r="B193" s="442">
        <f t="shared" si="14"/>
        <v>49706</v>
      </c>
      <c r="C193" s="443">
        <f t="shared" si="15"/>
        <v>0</v>
      </c>
      <c r="D193" s="443">
        <f t="shared" si="16"/>
        <v>0</v>
      </c>
      <c r="E193" s="443">
        <f t="shared" si="18"/>
        <v>0</v>
      </c>
      <c r="F193" s="443">
        <f t="shared" si="19"/>
        <v>0</v>
      </c>
      <c r="G193" s="443">
        <f t="shared" si="17"/>
        <v>0</v>
      </c>
      <c r="H193" s="444">
        <f t="shared" si="20"/>
        <v>0</v>
      </c>
      <c r="I193" s="836"/>
    </row>
    <row r="194" spans="1:9" ht="15" customHeight="1" x14ac:dyDescent="0.65">
      <c r="A194" s="441">
        <v>183</v>
      </c>
      <c r="B194" s="442">
        <f t="shared" si="14"/>
        <v>49735</v>
      </c>
      <c r="C194" s="443">
        <f t="shared" si="15"/>
        <v>0</v>
      </c>
      <c r="D194" s="443">
        <f t="shared" si="16"/>
        <v>0</v>
      </c>
      <c r="E194" s="443">
        <f t="shared" si="18"/>
        <v>0</v>
      </c>
      <c r="F194" s="443">
        <f t="shared" si="19"/>
        <v>0</v>
      </c>
      <c r="G194" s="443">
        <f t="shared" si="17"/>
        <v>0</v>
      </c>
      <c r="H194" s="444">
        <f t="shared" si="20"/>
        <v>0</v>
      </c>
      <c r="I194" s="836"/>
    </row>
    <row r="195" spans="1:9" ht="15" customHeight="1" x14ac:dyDescent="0.65">
      <c r="A195" s="441">
        <v>184</v>
      </c>
      <c r="B195" s="442">
        <f t="shared" si="14"/>
        <v>49766</v>
      </c>
      <c r="C195" s="443">
        <f t="shared" si="15"/>
        <v>0</v>
      </c>
      <c r="D195" s="443">
        <f t="shared" si="16"/>
        <v>0</v>
      </c>
      <c r="E195" s="443">
        <f t="shared" si="18"/>
        <v>0</v>
      </c>
      <c r="F195" s="443">
        <f t="shared" si="19"/>
        <v>0</v>
      </c>
      <c r="G195" s="443">
        <f t="shared" si="17"/>
        <v>0</v>
      </c>
      <c r="H195" s="444">
        <f t="shared" si="20"/>
        <v>0</v>
      </c>
      <c r="I195" s="836"/>
    </row>
    <row r="196" spans="1:9" ht="15" customHeight="1" x14ac:dyDescent="0.65">
      <c r="A196" s="441">
        <v>185</v>
      </c>
      <c r="B196" s="442">
        <f t="shared" si="14"/>
        <v>49796</v>
      </c>
      <c r="C196" s="443">
        <f t="shared" si="15"/>
        <v>0</v>
      </c>
      <c r="D196" s="443">
        <f t="shared" si="16"/>
        <v>0</v>
      </c>
      <c r="E196" s="443">
        <f t="shared" si="18"/>
        <v>0</v>
      </c>
      <c r="F196" s="443">
        <f t="shared" si="19"/>
        <v>0</v>
      </c>
      <c r="G196" s="443">
        <f t="shared" si="17"/>
        <v>0</v>
      </c>
      <c r="H196" s="444">
        <f t="shared" si="20"/>
        <v>0</v>
      </c>
      <c r="I196" s="836"/>
    </row>
    <row r="197" spans="1:9" ht="15" customHeight="1" x14ac:dyDescent="0.65">
      <c r="A197" s="441">
        <v>186</v>
      </c>
      <c r="B197" s="442">
        <f t="shared" si="14"/>
        <v>49827</v>
      </c>
      <c r="C197" s="443">
        <f t="shared" si="15"/>
        <v>0</v>
      </c>
      <c r="D197" s="443">
        <f t="shared" si="16"/>
        <v>0</v>
      </c>
      <c r="E197" s="443">
        <f t="shared" si="18"/>
        <v>0</v>
      </c>
      <c r="F197" s="443">
        <f t="shared" si="19"/>
        <v>0</v>
      </c>
      <c r="G197" s="443">
        <f t="shared" si="17"/>
        <v>0</v>
      </c>
      <c r="H197" s="444">
        <f t="shared" si="20"/>
        <v>0</v>
      </c>
      <c r="I197" s="836"/>
    </row>
    <row r="198" spans="1:9" ht="15" customHeight="1" x14ac:dyDescent="0.65">
      <c r="A198" s="441">
        <v>187</v>
      </c>
      <c r="B198" s="442">
        <f t="shared" si="14"/>
        <v>49857</v>
      </c>
      <c r="C198" s="443">
        <f t="shared" si="15"/>
        <v>0</v>
      </c>
      <c r="D198" s="443">
        <f t="shared" si="16"/>
        <v>0</v>
      </c>
      <c r="E198" s="443">
        <f t="shared" si="18"/>
        <v>0</v>
      </c>
      <c r="F198" s="443">
        <f t="shared" si="19"/>
        <v>0</v>
      </c>
      <c r="G198" s="443">
        <f t="shared" si="17"/>
        <v>0</v>
      </c>
      <c r="H198" s="444">
        <f t="shared" si="20"/>
        <v>0</v>
      </c>
      <c r="I198" s="836"/>
    </row>
    <row r="199" spans="1:9" ht="15" customHeight="1" x14ac:dyDescent="0.65">
      <c r="A199" s="441">
        <v>188</v>
      </c>
      <c r="B199" s="442">
        <f t="shared" si="14"/>
        <v>49888</v>
      </c>
      <c r="C199" s="443">
        <f t="shared" si="15"/>
        <v>0</v>
      </c>
      <c r="D199" s="443">
        <f t="shared" si="16"/>
        <v>0</v>
      </c>
      <c r="E199" s="443">
        <f t="shared" si="18"/>
        <v>0</v>
      </c>
      <c r="F199" s="443">
        <f t="shared" si="19"/>
        <v>0</v>
      </c>
      <c r="G199" s="443">
        <f t="shared" si="17"/>
        <v>0</v>
      </c>
      <c r="H199" s="444">
        <f t="shared" si="20"/>
        <v>0</v>
      </c>
      <c r="I199" s="836"/>
    </row>
    <row r="200" spans="1:9" ht="15" customHeight="1" x14ac:dyDescent="0.65">
      <c r="A200" s="441">
        <v>189</v>
      </c>
      <c r="B200" s="442">
        <f t="shared" si="14"/>
        <v>49919</v>
      </c>
      <c r="C200" s="443">
        <f t="shared" si="15"/>
        <v>0</v>
      </c>
      <c r="D200" s="443">
        <f t="shared" si="16"/>
        <v>0</v>
      </c>
      <c r="E200" s="443">
        <f t="shared" si="18"/>
        <v>0</v>
      </c>
      <c r="F200" s="443">
        <f t="shared" si="19"/>
        <v>0</v>
      </c>
      <c r="G200" s="443">
        <f t="shared" si="17"/>
        <v>0</v>
      </c>
      <c r="H200" s="444">
        <f t="shared" si="20"/>
        <v>0</v>
      </c>
      <c r="I200" s="836"/>
    </row>
    <row r="201" spans="1:9" ht="15" customHeight="1" x14ac:dyDescent="0.65">
      <c r="A201" s="441">
        <v>190</v>
      </c>
      <c r="B201" s="442">
        <f t="shared" si="14"/>
        <v>49949</v>
      </c>
      <c r="C201" s="443">
        <f t="shared" si="15"/>
        <v>0</v>
      </c>
      <c r="D201" s="443">
        <f t="shared" si="16"/>
        <v>0</v>
      </c>
      <c r="E201" s="443">
        <f t="shared" si="18"/>
        <v>0</v>
      </c>
      <c r="F201" s="443">
        <f t="shared" si="19"/>
        <v>0</v>
      </c>
      <c r="G201" s="443">
        <f t="shared" si="17"/>
        <v>0</v>
      </c>
      <c r="H201" s="444">
        <f t="shared" si="20"/>
        <v>0</v>
      </c>
      <c r="I201" s="836"/>
    </row>
    <row r="202" spans="1:9" ht="15" customHeight="1" x14ac:dyDescent="0.65">
      <c r="A202" s="441">
        <v>191</v>
      </c>
      <c r="B202" s="442">
        <f t="shared" si="14"/>
        <v>49980</v>
      </c>
      <c r="C202" s="443">
        <f t="shared" si="15"/>
        <v>0</v>
      </c>
      <c r="D202" s="443">
        <f t="shared" si="16"/>
        <v>0</v>
      </c>
      <c r="E202" s="443">
        <f t="shared" si="18"/>
        <v>0</v>
      </c>
      <c r="F202" s="443">
        <f t="shared" si="19"/>
        <v>0</v>
      </c>
      <c r="G202" s="443">
        <f t="shared" si="17"/>
        <v>0</v>
      </c>
      <c r="H202" s="444">
        <f t="shared" si="20"/>
        <v>0</v>
      </c>
      <c r="I202" s="836"/>
    </row>
    <row r="203" spans="1:9" ht="15" customHeight="1" x14ac:dyDescent="0.65">
      <c r="A203" s="441">
        <v>192</v>
      </c>
      <c r="B203" s="442">
        <f t="shared" si="14"/>
        <v>50010</v>
      </c>
      <c r="C203" s="443">
        <f t="shared" si="15"/>
        <v>0</v>
      </c>
      <c r="D203" s="443">
        <f t="shared" si="16"/>
        <v>0</v>
      </c>
      <c r="E203" s="443">
        <f t="shared" si="18"/>
        <v>0</v>
      </c>
      <c r="F203" s="443">
        <f t="shared" si="19"/>
        <v>0</v>
      </c>
      <c r="G203" s="443">
        <f t="shared" si="17"/>
        <v>0</v>
      </c>
      <c r="H203" s="444">
        <f t="shared" si="20"/>
        <v>0</v>
      </c>
      <c r="I203" s="836"/>
    </row>
    <row r="204" spans="1:9" ht="15" customHeight="1" x14ac:dyDescent="0.65">
      <c r="A204" s="441">
        <v>193</v>
      </c>
      <c r="B204" s="442">
        <f t="shared" ref="B204:B267" si="21">EDATE($B$7,A203)</f>
        <v>50041</v>
      </c>
      <c r="C204" s="443">
        <f t="shared" ref="C204:C267" si="22">IFERROR(IF($H$3&lt;=H203, $H$3, H203+H203*$B$4/$B$6), "")</f>
        <v>0</v>
      </c>
      <c r="D204" s="443">
        <f t="shared" ref="D204:D267" si="23">IFERROR(IF($B$8&lt;H203-F204, $B$8, H203-F204), "")</f>
        <v>0</v>
      </c>
      <c r="E204" s="443">
        <f t="shared" si="18"/>
        <v>0</v>
      </c>
      <c r="F204" s="443">
        <f t="shared" si="19"/>
        <v>0</v>
      </c>
      <c r="G204" s="443">
        <f t="shared" ref="G204:G267" si="24">IFERROR(IF(C204&gt;0, $B$4/$B$6*H203, 0), "")</f>
        <v>0</v>
      </c>
      <c r="H204" s="444">
        <f t="shared" si="20"/>
        <v>0</v>
      </c>
      <c r="I204" s="836" t="s">
        <v>63</v>
      </c>
    </row>
    <row r="205" spans="1:9" ht="15" customHeight="1" x14ac:dyDescent="0.65">
      <c r="A205" s="441">
        <v>194</v>
      </c>
      <c r="B205" s="442">
        <f t="shared" si="21"/>
        <v>50072</v>
      </c>
      <c r="C205" s="443">
        <f t="shared" si="22"/>
        <v>0</v>
      </c>
      <c r="D205" s="443">
        <f t="shared" si="23"/>
        <v>0</v>
      </c>
      <c r="E205" s="443">
        <f t="shared" ref="E205:E268" si="25">IFERROR(C205+D205, "")</f>
        <v>0</v>
      </c>
      <c r="F205" s="443">
        <f t="shared" ref="F205:F268" si="26">IFERROR(IF(C205&gt;0, MIN(C205-G205, H204), 0), "")</f>
        <v>0</v>
      </c>
      <c r="G205" s="443">
        <f t="shared" si="24"/>
        <v>0</v>
      </c>
      <c r="H205" s="444">
        <f t="shared" ref="H205:H268" si="27">IFERROR(IF(H204 &gt;0, H204-F205-D205, 0), "")</f>
        <v>0</v>
      </c>
      <c r="I205" s="836"/>
    </row>
    <row r="206" spans="1:9" ht="15" customHeight="1" x14ac:dyDescent="0.65">
      <c r="A206" s="441">
        <v>195</v>
      </c>
      <c r="B206" s="442">
        <f t="shared" si="21"/>
        <v>50100</v>
      </c>
      <c r="C206" s="443">
        <f t="shared" si="22"/>
        <v>0</v>
      </c>
      <c r="D206" s="443">
        <f t="shared" si="23"/>
        <v>0</v>
      </c>
      <c r="E206" s="443">
        <f t="shared" si="25"/>
        <v>0</v>
      </c>
      <c r="F206" s="443">
        <f t="shared" si="26"/>
        <v>0</v>
      </c>
      <c r="G206" s="443">
        <f t="shared" si="24"/>
        <v>0</v>
      </c>
      <c r="H206" s="444">
        <f t="shared" si="27"/>
        <v>0</v>
      </c>
      <c r="I206" s="836"/>
    </row>
    <row r="207" spans="1:9" ht="15" customHeight="1" x14ac:dyDescent="0.65">
      <c r="A207" s="441">
        <v>196</v>
      </c>
      <c r="B207" s="442">
        <f t="shared" si="21"/>
        <v>50131</v>
      </c>
      <c r="C207" s="443">
        <f t="shared" si="22"/>
        <v>0</v>
      </c>
      <c r="D207" s="443">
        <f t="shared" si="23"/>
        <v>0</v>
      </c>
      <c r="E207" s="443">
        <f t="shared" si="25"/>
        <v>0</v>
      </c>
      <c r="F207" s="443">
        <f t="shared" si="26"/>
        <v>0</v>
      </c>
      <c r="G207" s="443">
        <f t="shared" si="24"/>
        <v>0</v>
      </c>
      <c r="H207" s="444">
        <f t="shared" si="27"/>
        <v>0</v>
      </c>
      <c r="I207" s="836"/>
    </row>
    <row r="208" spans="1:9" ht="15" customHeight="1" x14ac:dyDescent="0.65">
      <c r="A208" s="441">
        <v>197</v>
      </c>
      <c r="B208" s="442">
        <f t="shared" si="21"/>
        <v>50161</v>
      </c>
      <c r="C208" s="443">
        <f t="shared" si="22"/>
        <v>0</v>
      </c>
      <c r="D208" s="443">
        <f t="shared" si="23"/>
        <v>0</v>
      </c>
      <c r="E208" s="443">
        <f t="shared" si="25"/>
        <v>0</v>
      </c>
      <c r="F208" s="443">
        <f t="shared" si="26"/>
        <v>0</v>
      </c>
      <c r="G208" s="443">
        <f t="shared" si="24"/>
        <v>0</v>
      </c>
      <c r="H208" s="444">
        <f t="shared" si="27"/>
        <v>0</v>
      </c>
      <c r="I208" s="836"/>
    </row>
    <row r="209" spans="1:9" ht="15" customHeight="1" x14ac:dyDescent="0.65">
      <c r="A209" s="441">
        <v>198</v>
      </c>
      <c r="B209" s="442">
        <f t="shared" si="21"/>
        <v>50192</v>
      </c>
      <c r="C209" s="443">
        <f t="shared" si="22"/>
        <v>0</v>
      </c>
      <c r="D209" s="443">
        <f t="shared" si="23"/>
        <v>0</v>
      </c>
      <c r="E209" s="443">
        <f t="shared" si="25"/>
        <v>0</v>
      </c>
      <c r="F209" s="443">
        <f t="shared" si="26"/>
        <v>0</v>
      </c>
      <c r="G209" s="443">
        <f t="shared" si="24"/>
        <v>0</v>
      </c>
      <c r="H209" s="444">
        <f t="shared" si="27"/>
        <v>0</v>
      </c>
      <c r="I209" s="836"/>
    </row>
    <row r="210" spans="1:9" ht="15" customHeight="1" x14ac:dyDescent="0.65">
      <c r="A210" s="441">
        <v>199</v>
      </c>
      <c r="B210" s="442">
        <f t="shared" si="21"/>
        <v>50222</v>
      </c>
      <c r="C210" s="443">
        <f t="shared" si="22"/>
        <v>0</v>
      </c>
      <c r="D210" s="443">
        <f t="shared" si="23"/>
        <v>0</v>
      </c>
      <c r="E210" s="443">
        <f t="shared" si="25"/>
        <v>0</v>
      </c>
      <c r="F210" s="443">
        <f t="shared" si="26"/>
        <v>0</v>
      </c>
      <c r="G210" s="443">
        <f t="shared" si="24"/>
        <v>0</v>
      </c>
      <c r="H210" s="444">
        <f t="shared" si="27"/>
        <v>0</v>
      </c>
      <c r="I210" s="836"/>
    </row>
    <row r="211" spans="1:9" ht="15" customHeight="1" x14ac:dyDescent="0.65">
      <c r="A211" s="441">
        <v>200</v>
      </c>
      <c r="B211" s="442">
        <f t="shared" si="21"/>
        <v>50253</v>
      </c>
      <c r="C211" s="443">
        <f t="shared" si="22"/>
        <v>0</v>
      </c>
      <c r="D211" s="443">
        <f t="shared" si="23"/>
        <v>0</v>
      </c>
      <c r="E211" s="443">
        <f t="shared" si="25"/>
        <v>0</v>
      </c>
      <c r="F211" s="443">
        <f t="shared" si="26"/>
        <v>0</v>
      </c>
      <c r="G211" s="443">
        <f t="shared" si="24"/>
        <v>0</v>
      </c>
      <c r="H211" s="444">
        <f t="shared" si="27"/>
        <v>0</v>
      </c>
      <c r="I211" s="836"/>
    </row>
    <row r="212" spans="1:9" ht="15" customHeight="1" x14ac:dyDescent="0.65">
      <c r="A212" s="441">
        <v>201</v>
      </c>
      <c r="B212" s="442">
        <f t="shared" si="21"/>
        <v>50284</v>
      </c>
      <c r="C212" s="443">
        <f t="shared" si="22"/>
        <v>0</v>
      </c>
      <c r="D212" s="443">
        <f t="shared" si="23"/>
        <v>0</v>
      </c>
      <c r="E212" s="443">
        <f t="shared" si="25"/>
        <v>0</v>
      </c>
      <c r="F212" s="443">
        <f t="shared" si="26"/>
        <v>0</v>
      </c>
      <c r="G212" s="443">
        <f t="shared" si="24"/>
        <v>0</v>
      </c>
      <c r="H212" s="444">
        <f t="shared" si="27"/>
        <v>0</v>
      </c>
      <c r="I212" s="836"/>
    </row>
    <row r="213" spans="1:9" ht="15" customHeight="1" x14ac:dyDescent="0.65">
      <c r="A213" s="441">
        <v>202</v>
      </c>
      <c r="B213" s="442">
        <f t="shared" si="21"/>
        <v>50314</v>
      </c>
      <c r="C213" s="443">
        <f t="shared" si="22"/>
        <v>0</v>
      </c>
      <c r="D213" s="443">
        <f t="shared" si="23"/>
        <v>0</v>
      </c>
      <c r="E213" s="443">
        <f t="shared" si="25"/>
        <v>0</v>
      </c>
      <c r="F213" s="443">
        <f t="shared" si="26"/>
        <v>0</v>
      </c>
      <c r="G213" s="443">
        <f t="shared" si="24"/>
        <v>0</v>
      </c>
      <c r="H213" s="444">
        <f t="shared" si="27"/>
        <v>0</v>
      </c>
      <c r="I213" s="836"/>
    </row>
    <row r="214" spans="1:9" ht="15" customHeight="1" x14ac:dyDescent="0.65">
      <c r="A214" s="441">
        <v>203</v>
      </c>
      <c r="B214" s="442">
        <f t="shared" si="21"/>
        <v>50345</v>
      </c>
      <c r="C214" s="443">
        <f t="shared" si="22"/>
        <v>0</v>
      </c>
      <c r="D214" s="443">
        <f t="shared" si="23"/>
        <v>0</v>
      </c>
      <c r="E214" s="443">
        <f t="shared" si="25"/>
        <v>0</v>
      </c>
      <c r="F214" s="443">
        <f t="shared" si="26"/>
        <v>0</v>
      </c>
      <c r="G214" s="443">
        <f t="shared" si="24"/>
        <v>0</v>
      </c>
      <c r="H214" s="444">
        <f t="shared" si="27"/>
        <v>0</v>
      </c>
      <c r="I214" s="836"/>
    </row>
    <row r="215" spans="1:9" ht="15" customHeight="1" x14ac:dyDescent="0.65">
      <c r="A215" s="441">
        <v>204</v>
      </c>
      <c r="B215" s="442">
        <f t="shared" si="21"/>
        <v>50375</v>
      </c>
      <c r="C215" s="443">
        <f t="shared" si="22"/>
        <v>0</v>
      </c>
      <c r="D215" s="443">
        <f t="shared" si="23"/>
        <v>0</v>
      </c>
      <c r="E215" s="443">
        <f t="shared" si="25"/>
        <v>0</v>
      </c>
      <c r="F215" s="443">
        <f t="shared" si="26"/>
        <v>0</v>
      </c>
      <c r="G215" s="443">
        <f t="shared" si="24"/>
        <v>0</v>
      </c>
      <c r="H215" s="444">
        <f t="shared" si="27"/>
        <v>0</v>
      </c>
      <c r="I215" s="836"/>
    </row>
    <row r="216" spans="1:9" ht="15" customHeight="1" x14ac:dyDescent="0.65">
      <c r="A216" s="441">
        <v>205</v>
      </c>
      <c r="B216" s="442">
        <f t="shared" si="21"/>
        <v>50406</v>
      </c>
      <c r="C216" s="443">
        <f t="shared" si="22"/>
        <v>0</v>
      </c>
      <c r="D216" s="443">
        <f t="shared" si="23"/>
        <v>0</v>
      </c>
      <c r="E216" s="443">
        <f t="shared" si="25"/>
        <v>0</v>
      </c>
      <c r="F216" s="443">
        <f t="shared" si="26"/>
        <v>0</v>
      </c>
      <c r="G216" s="443">
        <f t="shared" si="24"/>
        <v>0</v>
      </c>
      <c r="H216" s="444">
        <f t="shared" si="27"/>
        <v>0</v>
      </c>
      <c r="I216" s="836" t="s">
        <v>64</v>
      </c>
    </row>
    <row r="217" spans="1:9" ht="15" customHeight="1" x14ac:dyDescent="0.65">
      <c r="A217" s="441">
        <v>206</v>
      </c>
      <c r="B217" s="442">
        <f t="shared" si="21"/>
        <v>50437</v>
      </c>
      <c r="C217" s="443">
        <f t="shared" si="22"/>
        <v>0</v>
      </c>
      <c r="D217" s="443">
        <f t="shared" si="23"/>
        <v>0</v>
      </c>
      <c r="E217" s="443">
        <f t="shared" si="25"/>
        <v>0</v>
      </c>
      <c r="F217" s="443">
        <f t="shared" si="26"/>
        <v>0</v>
      </c>
      <c r="G217" s="443">
        <f t="shared" si="24"/>
        <v>0</v>
      </c>
      <c r="H217" s="444">
        <f t="shared" si="27"/>
        <v>0</v>
      </c>
      <c r="I217" s="836"/>
    </row>
    <row r="218" spans="1:9" ht="15" customHeight="1" x14ac:dyDescent="0.65">
      <c r="A218" s="441">
        <v>207</v>
      </c>
      <c r="B218" s="442">
        <f t="shared" si="21"/>
        <v>50465</v>
      </c>
      <c r="C218" s="443">
        <f t="shared" si="22"/>
        <v>0</v>
      </c>
      <c r="D218" s="443">
        <f t="shared" si="23"/>
        <v>0</v>
      </c>
      <c r="E218" s="443">
        <f t="shared" si="25"/>
        <v>0</v>
      </c>
      <c r="F218" s="443">
        <f t="shared" si="26"/>
        <v>0</v>
      </c>
      <c r="G218" s="443">
        <f t="shared" si="24"/>
        <v>0</v>
      </c>
      <c r="H218" s="444">
        <f t="shared" si="27"/>
        <v>0</v>
      </c>
      <c r="I218" s="836"/>
    </row>
    <row r="219" spans="1:9" ht="15" customHeight="1" x14ac:dyDescent="0.65">
      <c r="A219" s="441">
        <v>208</v>
      </c>
      <c r="B219" s="442">
        <f t="shared" si="21"/>
        <v>50496</v>
      </c>
      <c r="C219" s="443">
        <f t="shared" si="22"/>
        <v>0</v>
      </c>
      <c r="D219" s="443">
        <f t="shared" si="23"/>
        <v>0</v>
      </c>
      <c r="E219" s="443">
        <f t="shared" si="25"/>
        <v>0</v>
      </c>
      <c r="F219" s="443">
        <f t="shared" si="26"/>
        <v>0</v>
      </c>
      <c r="G219" s="443">
        <f t="shared" si="24"/>
        <v>0</v>
      </c>
      <c r="H219" s="444">
        <f t="shared" si="27"/>
        <v>0</v>
      </c>
      <c r="I219" s="836"/>
    </row>
    <row r="220" spans="1:9" ht="15" customHeight="1" x14ac:dyDescent="0.65">
      <c r="A220" s="441">
        <v>209</v>
      </c>
      <c r="B220" s="442">
        <f t="shared" si="21"/>
        <v>50526</v>
      </c>
      <c r="C220" s="443">
        <f t="shared" si="22"/>
        <v>0</v>
      </c>
      <c r="D220" s="443">
        <f t="shared" si="23"/>
        <v>0</v>
      </c>
      <c r="E220" s="443">
        <f t="shared" si="25"/>
        <v>0</v>
      </c>
      <c r="F220" s="443">
        <f t="shared" si="26"/>
        <v>0</v>
      </c>
      <c r="G220" s="443">
        <f t="shared" si="24"/>
        <v>0</v>
      </c>
      <c r="H220" s="444">
        <f t="shared" si="27"/>
        <v>0</v>
      </c>
      <c r="I220" s="836"/>
    </row>
    <row r="221" spans="1:9" ht="15" customHeight="1" x14ac:dyDescent="0.65">
      <c r="A221" s="441">
        <v>210</v>
      </c>
      <c r="B221" s="442">
        <f t="shared" si="21"/>
        <v>50557</v>
      </c>
      <c r="C221" s="443">
        <f t="shared" si="22"/>
        <v>0</v>
      </c>
      <c r="D221" s="443">
        <f t="shared" si="23"/>
        <v>0</v>
      </c>
      <c r="E221" s="443">
        <f t="shared" si="25"/>
        <v>0</v>
      </c>
      <c r="F221" s="443">
        <f t="shared" si="26"/>
        <v>0</v>
      </c>
      <c r="G221" s="443">
        <f t="shared" si="24"/>
        <v>0</v>
      </c>
      <c r="H221" s="444">
        <f t="shared" si="27"/>
        <v>0</v>
      </c>
      <c r="I221" s="836"/>
    </row>
    <row r="222" spans="1:9" ht="15" customHeight="1" x14ac:dyDescent="0.65">
      <c r="A222" s="441">
        <v>211</v>
      </c>
      <c r="B222" s="442">
        <f t="shared" si="21"/>
        <v>50587</v>
      </c>
      <c r="C222" s="443">
        <f t="shared" si="22"/>
        <v>0</v>
      </c>
      <c r="D222" s="443">
        <f t="shared" si="23"/>
        <v>0</v>
      </c>
      <c r="E222" s="443">
        <f t="shared" si="25"/>
        <v>0</v>
      </c>
      <c r="F222" s="443">
        <f t="shared" si="26"/>
        <v>0</v>
      </c>
      <c r="G222" s="443">
        <f t="shared" si="24"/>
        <v>0</v>
      </c>
      <c r="H222" s="444">
        <f t="shared" si="27"/>
        <v>0</v>
      </c>
      <c r="I222" s="836"/>
    </row>
    <row r="223" spans="1:9" ht="15" customHeight="1" x14ac:dyDescent="0.65">
      <c r="A223" s="441">
        <v>212</v>
      </c>
      <c r="B223" s="442">
        <f t="shared" si="21"/>
        <v>50618</v>
      </c>
      <c r="C223" s="443">
        <f t="shared" si="22"/>
        <v>0</v>
      </c>
      <c r="D223" s="443">
        <f t="shared" si="23"/>
        <v>0</v>
      </c>
      <c r="E223" s="443">
        <f t="shared" si="25"/>
        <v>0</v>
      </c>
      <c r="F223" s="443">
        <f t="shared" si="26"/>
        <v>0</v>
      </c>
      <c r="G223" s="443">
        <f t="shared" si="24"/>
        <v>0</v>
      </c>
      <c r="H223" s="444">
        <f t="shared" si="27"/>
        <v>0</v>
      </c>
      <c r="I223" s="836"/>
    </row>
    <row r="224" spans="1:9" ht="15" customHeight="1" x14ac:dyDescent="0.65">
      <c r="A224" s="441">
        <v>213</v>
      </c>
      <c r="B224" s="442">
        <f t="shared" si="21"/>
        <v>50649</v>
      </c>
      <c r="C224" s="443">
        <f t="shared" si="22"/>
        <v>0</v>
      </c>
      <c r="D224" s="443">
        <f t="shared" si="23"/>
        <v>0</v>
      </c>
      <c r="E224" s="443">
        <f t="shared" si="25"/>
        <v>0</v>
      </c>
      <c r="F224" s="443">
        <f t="shared" si="26"/>
        <v>0</v>
      </c>
      <c r="G224" s="443">
        <f t="shared" si="24"/>
        <v>0</v>
      </c>
      <c r="H224" s="444">
        <f t="shared" si="27"/>
        <v>0</v>
      </c>
      <c r="I224" s="836"/>
    </row>
    <row r="225" spans="1:9" ht="15" customHeight="1" x14ac:dyDescent="0.65">
      <c r="A225" s="441">
        <v>214</v>
      </c>
      <c r="B225" s="442">
        <f t="shared" si="21"/>
        <v>50679</v>
      </c>
      <c r="C225" s="443">
        <f t="shared" si="22"/>
        <v>0</v>
      </c>
      <c r="D225" s="443">
        <f t="shared" si="23"/>
        <v>0</v>
      </c>
      <c r="E225" s="443">
        <f t="shared" si="25"/>
        <v>0</v>
      </c>
      <c r="F225" s="443">
        <f t="shared" si="26"/>
        <v>0</v>
      </c>
      <c r="G225" s="443">
        <f t="shared" si="24"/>
        <v>0</v>
      </c>
      <c r="H225" s="444">
        <f t="shared" si="27"/>
        <v>0</v>
      </c>
      <c r="I225" s="836"/>
    </row>
    <row r="226" spans="1:9" ht="15" customHeight="1" x14ac:dyDescent="0.65">
      <c r="A226" s="441">
        <v>215</v>
      </c>
      <c r="B226" s="442">
        <f t="shared" si="21"/>
        <v>50710</v>
      </c>
      <c r="C226" s="443">
        <f t="shared" si="22"/>
        <v>0</v>
      </c>
      <c r="D226" s="443">
        <f t="shared" si="23"/>
        <v>0</v>
      </c>
      <c r="E226" s="443">
        <f t="shared" si="25"/>
        <v>0</v>
      </c>
      <c r="F226" s="443">
        <f t="shared" si="26"/>
        <v>0</v>
      </c>
      <c r="G226" s="443">
        <f t="shared" si="24"/>
        <v>0</v>
      </c>
      <c r="H226" s="444">
        <f t="shared" si="27"/>
        <v>0</v>
      </c>
      <c r="I226" s="836"/>
    </row>
    <row r="227" spans="1:9" ht="15" customHeight="1" x14ac:dyDescent="0.65">
      <c r="A227" s="441">
        <v>216</v>
      </c>
      <c r="B227" s="442">
        <f t="shared" si="21"/>
        <v>50740</v>
      </c>
      <c r="C227" s="443">
        <f t="shared" si="22"/>
        <v>0</v>
      </c>
      <c r="D227" s="443">
        <f t="shared" si="23"/>
        <v>0</v>
      </c>
      <c r="E227" s="443">
        <f t="shared" si="25"/>
        <v>0</v>
      </c>
      <c r="F227" s="443">
        <f t="shared" si="26"/>
        <v>0</v>
      </c>
      <c r="G227" s="443">
        <f t="shared" si="24"/>
        <v>0</v>
      </c>
      <c r="H227" s="444">
        <f t="shared" si="27"/>
        <v>0</v>
      </c>
      <c r="I227" s="836"/>
    </row>
    <row r="228" spans="1:9" ht="15" customHeight="1" x14ac:dyDescent="0.65">
      <c r="A228" s="441">
        <v>217</v>
      </c>
      <c r="B228" s="442">
        <f t="shared" si="21"/>
        <v>50771</v>
      </c>
      <c r="C228" s="443">
        <f t="shared" si="22"/>
        <v>0</v>
      </c>
      <c r="D228" s="443">
        <f t="shared" si="23"/>
        <v>0</v>
      </c>
      <c r="E228" s="443">
        <f t="shared" si="25"/>
        <v>0</v>
      </c>
      <c r="F228" s="443">
        <f t="shared" si="26"/>
        <v>0</v>
      </c>
      <c r="G228" s="443">
        <f t="shared" si="24"/>
        <v>0</v>
      </c>
      <c r="H228" s="444">
        <f t="shared" si="27"/>
        <v>0</v>
      </c>
      <c r="I228" s="836" t="s">
        <v>65</v>
      </c>
    </row>
    <row r="229" spans="1:9" ht="15" customHeight="1" x14ac:dyDescent="0.65">
      <c r="A229" s="441">
        <v>218</v>
      </c>
      <c r="B229" s="442">
        <f t="shared" si="21"/>
        <v>50802</v>
      </c>
      <c r="C229" s="443">
        <f t="shared" si="22"/>
        <v>0</v>
      </c>
      <c r="D229" s="443">
        <f t="shared" si="23"/>
        <v>0</v>
      </c>
      <c r="E229" s="443">
        <f t="shared" si="25"/>
        <v>0</v>
      </c>
      <c r="F229" s="443">
        <f t="shared" si="26"/>
        <v>0</v>
      </c>
      <c r="G229" s="443">
        <f t="shared" si="24"/>
        <v>0</v>
      </c>
      <c r="H229" s="444">
        <f t="shared" si="27"/>
        <v>0</v>
      </c>
      <c r="I229" s="836"/>
    </row>
    <row r="230" spans="1:9" ht="15" customHeight="1" x14ac:dyDescent="0.65">
      <c r="A230" s="441">
        <v>219</v>
      </c>
      <c r="B230" s="442">
        <f t="shared" si="21"/>
        <v>50830</v>
      </c>
      <c r="C230" s="443">
        <f t="shared" si="22"/>
        <v>0</v>
      </c>
      <c r="D230" s="443">
        <f t="shared" si="23"/>
        <v>0</v>
      </c>
      <c r="E230" s="443">
        <f t="shared" si="25"/>
        <v>0</v>
      </c>
      <c r="F230" s="443">
        <f t="shared" si="26"/>
        <v>0</v>
      </c>
      <c r="G230" s="443">
        <f t="shared" si="24"/>
        <v>0</v>
      </c>
      <c r="H230" s="444">
        <f t="shared" si="27"/>
        <v>0</v>
      </c>
      <c r="I230" s="836"/>
    </row>
    <row r="231" spans="1:9" ht="15" customHeight="1" x14ac:dyDescent="0.65">
      <c r="A231" s="441">
        <v>220</v>
      </c>
      <c r="B231" s="442">
        <f t="shared" si="21"/>
        <v>50861</v>
      </c>
      <c r="C231" s="443">
        <f t="shared" si="22"/>
        <v>0</v>
      </c>
      <c r="D231" s="443">
        <f t="shared" si="23"/>
        <v>0</v>
      </c>
      <c r="E231" s="443">
        <f t="shared" si="25"/>
        <v>0</v>
      </c>
      <c r="F231" s="443">
        <f t="shared" si="26"/>
        <v>0</v>
      </c>
      <c r="G231" s="443">
        <f t="shared" si="24"/>
        <v>0</v>
      </c>
      <c r="H231" s="444">
        <f t="shared" si="27"/>
        <v>0</v>
      </c>
      <c r="I231" s="836"/>
    </row>
    <row r="232" spans="1:9" ht="15" customHeight="1" x14ac:dyDescent="0.65">
      <c r="A232" s="441">
        <v>221</v>
      </c>
      <c r="B232" s="442">
        <f t="shared" si="21"/>
        <v>50891</v>
      </c>
      <c r="C232" s="443">
        <f t="shared" si="22"/>
        <v>0</v>
      </c>
      <c r="D232" s="443">
        <f t="shared" si="23"/>
        <v>0</v>
      </c>
      <c r="E232" s="443">
        <f t="shared" si="25"/>
        <v>0</v>
      </c>
      <c r="F232" s="443">
        <f t="shared" si="26"/>
        <v>0</v>
      </c>
      <c r="G232" s="443">
        <f t="shared" si="24"/>
        <v>0</v>
      </c>
      <c r="H232" s="444">
        <f t="shared" si="27"/>
        <v>0</v>
      </c>
      <c r="I232" s="836"/>
    </row>
    <row r="233" spans="1:9" ht="15" customHeight="1" x14ac:dyDescent="0.65">
      <c r="A233" s="441">
        <v>222</v>
      </c>
      <c r="B233" s="442">
        <f t="shared" si="21"/>
        <v>50922</v>
      </c>
      <c r="C233" s="443">
        <f t="shared" si="22"/>
        <v>0</v>
      </c>
      <c r="D233" s="443">
        <f t="shared" si="23"/>
        <v>0</v>
      </c>
      <c r="E233" s="443">
        <f t="shared" si="25"/>
        <v>0</v>
      </c>
      <c r="F233" s="443">
        <f t="shared" si="26"/>
        <v>0</v>
      </c>
      <c r="G233" s="443">
        <f t="shared" si="24"/>
        <v>0</v>
      </c>
      <c r="H233" s="444">
        <f t="shared" si="27"/>
        <v>0</v>
      </c>
      <c r="I233" s="836"/>
    </row>
    <row r="234" spans="1:9" ht="15" customHeight="1" x14ac:dyDescent="0.65">
      <c r="A234" s="441">
        <v>223</v>
      </c>
      <c r="B234" s="442">
        <f t="shared" si="21"/>
        <v>50952</v>
      </c>
      <c r="C234" s="443">
        <f t="shared" si="22"/>
        <v>0</v>
      </c>
      <c r="D234" s="443">
        <f t="shared" si="23"/>
        <v>0</v>
      </c>
      <c r="E234" s="443">
        <f t="shared" si="25"/>
        <v>0</v>
      </c>
      <c r="F234" s="443">
        <f t="shared" si="26"/>
        <v>0</v>
      </c>
      <c r="G234" s="443">
        <f t="shared" si="24"/>
        <v>0</v>
      </c>
      <c r="H234" s="444">
        <f t="shared" si="27"/>
        <v>0</v>
      </c>
      <c r="I234" s="836"/>
    </row>
    <row r="235" spans="1:9" ht="15" customHeight="1" x14ac:dyDescent="0.65">
      <c r="A235" s="441">
        <v>224</v>
      </c>
      <c r="B235" s="442">
        <f t="shared" si="21"/>
        <v>50983</v>
      </c>
      <c r="C235" s="443">
        <f t="shared" si="22"/>
        <v>0</v>
      </c>
      <c r="D235" s="443">
        <f t="shared" si="23"/>
        <v>0</v>
      </c>
      <c r="E235" s="443">
        <f t="shared" si="25"/>
        <v>0</v>
      </c>
      <c r="F235" s="443">
        <f t="shared" si="26"/>
        <v>0</v>
      </c>
      <c r="G235" s="443">
        <f t="shared" si="24"/>
        <v>0</v>
      </c>
      <c r="H235" s="444">
        <f t="shared" si="27"/>
        <v>0</v>
      </c>
      <c r="I235" s="836"/>
    </row>
    <row r="236" spans="1:9" ht="15" customHeight="1" x14ac:dyDescent="0.65">
      <c r="A236" s="441">
        <v>225</v>
      </c>
      <c r="B236" s="442">
        <f t="shared" si="21"/>
        <v>51014</v>
      </c>
      <c r="C236" s="443">
        <f t="shared" si="22"/>
        <v>0</v>
      </c>
      <c r="D236" s="443">
        <f t="shared" si="23"/>
        <v>0</v>
      </c>
      <c r="E236" s="443">
        <f t="shared" si="25"/>
        <v>0</v>
      </c>
      <c r="F236" s="443">
        <f t="shared" si="26"/>
        <v>0</v>
      </c>
      <c r="G236" s="443">
        <f t="shared" si="24"/>
        <v>0</v>
      </c>
      <c r="H236" s="444">
        <f t="shared" si="27"/>
        <v>0</v>
      </c>
      <c r="I236" s="836"/>
    </row>
    <row r="237" spans="1:9" ht="15" customHeight="1" x14ac:dyDescent="0.65">
      <c r="A237" s="441">
        <v>226</v>
      </c>
      <c r="B237" s="442">
        <f t="shared" si="21"/>
        <v>51044</v>
      </c>
      <c r="C237" s="443">
        <f t="shared" si="22"/>
        <v>0</v>
      </c>
      <c r="D237" s="443">
        <f t="shared" si="23"/>
        <v>0</v>
      </c>
      <c r="E237" s="443">
        <f t="shared" si="25"/>
        <v>0</v>
      </c>
      <c r="F237" s="443">
        <f t="shared" si="26"/>
        <v>0</v>
      </c>
      <c r="G237" s="443">
        <f t="shared" si="24"/>
        <v>0</v>
      </c>
      <c r="H237" s="444">
        <f t="shared" si="27"/>
        <v>0</v>
      </c>
      <c r="I237" s="836"/>
    </row>
    <row r="238" spans="1:9" ht="15" customHeight="1" x14ac:dyDescent="0.65">
      <c r="A238" s="441">
        <v>227</v>
      </c>
      <c r="B238" s="442">
        <f t="shared" si="21"/>
        <v>51075</v>
      </c>
      <c r="C238" s="443">
        <f t="shared" si="22"/>
        <v>0</v>
      </c>
      <c r="D238" s="443">
        <f t="shared" si="23"/>
        <v>0</v>
      </c>
      <c r="E238" s="443">
        <f t="shared" si="25"/>
        <v>0</v>
      </c>
      <c r="F238" s="443">
        <f t="shared" si="26"/>
        <v>0</v>
      </c>
      <c r="G238" s="443">
        <f t="shared" si="24"/>
        <v>0</v>
      </c>
      <c r="H238" s="444">
        <f t="shared" si="27"/>
        <v>0</v>
      </c>
      <c r="I238" s="836"/>
    </row>
    <row r="239" spans="1:9" ht="15" customHeight="1" x14ac:dyDescent="0.65">
      <c r="A239" s="441">
        <v>228</v>
      </c>
      <c r="B239" s="442">
        <f t="shared" si="21"/>
        <v>51105</v>
      </c>
      <c r="C239" s="443">
        <f t="shared" si="22"/>
        <v>0</v>
      </c>
      <c r="D239" s="443">
        <f t="shared" si="23"/>
        <v>0</v>
      </c>
      <c r="E239" s="443">
        <f t="shared" si="25"/>
        <v>0</v>
      </c>
      <c r="F239" s="443">
        <f t="shared" si="26"/>
        <v>0</v>
      </c>
      <c r="G239" s="443">
        <f t="shared" si="24"/>
        <v>0</v>
      </c>
      <c r="H239" s="444">
        <f t="shared" si="27"/>
        <v>0</v>
      </c>
      <c r="I239" s="836"/>
    </row>
    <row r="240" spans="1:9" ht="15" customHeight="1" x14ac:dyDescent="0.65">
      <c r="A240" s="441">
        <v>229</v>
      </c>
      <c r="B240" s="442">
        <f t="shared" si="21"/>
        <v>51136</v>
      </c>
      <c r="C240" s="443">
        <f t="shared" si="22"/>
        <v>0</v>
      </c>
      <c r="D240" s="443">
        <f t="shared" si="23"/>
        <v>0</v>
      </c>
      <c r="E240" s="443">
        <f t="shared" si="25"/>
        <v>0</v>
      </c>
      <c r="F240" s="443">
        <f t="shared" si="26"/>
        <v>0</v>
      </c>
      <c r="G240" s="443">
        <f t="shared" si="24"/>
        <v>0</v>
      </c>
      <c r="H240" s="444">
        <f t="shared" si="27"/>
        <v>0</v>
      </c>
      <c r="I240" s="836" t="s">
        <v>66</v>
      </c>
    </row>
    <row r="241" spans="1:9" ht="15" customHeight="1" x14ac:dyDescent="0.65">
      <c r="A241" s="441">
        <v>230</v>
      </c>
      <c r="B241" s="442">
        <f t="shared" si="21"/>
        <v>51167</v>
      </c>
      <c r="C241" s="443">
        <f t="shared" si="22"/>
        <v>0</v>
      </c>
      <c r="D241" s="443">
        <f t="shared" si="23"/>
        <v>0</v>
      </c>
      <c r="E241" s="443">
        <f t="shared" si="25"/>
        <v>0</v>
      </c>
      <c r="F241" s="443">
        <f t="shared" si="26"/>
        <v>0</v>
      </c>
      <c r="G241" s="443">
        <f t="shared" si="24"/>
        <v>0</v>
      </c>
      <c r="H241" s="444">
        <f t="shared" si="27"/>
        <v>0</v>
      </c>
      <c r="I241" s="836"/>
    </row>
    <row r="242" spans="1:9" ht="15" customHeight="1" x14ac:dyDescent="0.65">
      <c r="A242" s="441">
        <v>231</v>
      </c>
      <c r="B242" s="442">
        <f t="shared" si="21"/>
        <v>51196</v>
      </c>
      <c r="C242" s="443">
        <f t="shared" si="22"/>
        <v>0</v>
      </c>
      <c r="D242" s="443">
        <f t="shared" si="23"/>
        <v>0</v>
      </c>
      <c r="E242" s="443">
        <f t="shared" si="25"/>
        <v>0</v>
      </c>
      <c r="F242" s="443">
        <f t="shared" si="26"/>
        <v>0</v>
      </c>
      <c r="G242" s="443">
        <f t="shared" si="24"/>
        <v>0</v>
      </c>
      <c r="H242" s="444">
        <f t="shared" si="27"/>
        <v>0</v>
      </c>
      <c r="I242" s="836"/>
    </row>
    <row r="243" spans="1:9" ht="15" customHeight="1" x14ac:dyDescent="0.65">
      <c r="A243" s="441">
        <v>232</v>
      </c>
      <c r="B243" s="442">
        <f t="shared" si="21"/>
        <v>51227</v>
      </c>
      <c r="C243" s="443">
        <f t="shared" si="22"/>
        <v>0</v>
      </c>
      <c r="D243" s="443">
        <f t="shared" si="23"/>
        <v>0</v>
      </c>
      <c r="E243" s="443">
        <f t="shared" si="25"/>
        <v>0</v>
      </c>
      <c r="F243" s="443">
        <f t="shared" si="26"/>
        <v>0</v>
      </c>
      <c r="G243" s="443">
        <f t="shared" si="24"/>
        <v>0</v>
      </c>
      <c r="H243" s="444">
        <f t="shared" si="27"/>
        <v>0</v>
      </c>
      <c r="I243" s="836"/>
    </row>
    <row r="244" spans="1:9" ht="15" customHeight="1" x14ac:dyDescent="0.65">
      <c r="A244" s="441">
        <v>233</v>
      </c>
      <c r="B244" s="442">
        <f t="shared" si="21"/>
        <v>51257</v>
      </c>
      <c r="C244" s="443">
        <f t="shared" si="22"/>
        <v>0</v>
      </c>
      <c r="D244" s="443">
        <f t="shared" si="23"/>
        <v>0</v>
      </c>
      <c r="E244" s="443">
        <f t="shared" si="25"/>
        <v>0</v>
      </c>
      <c r="F244" s="443">
        <f t="shared" si="26"/>
        <v>0</v>
      </c>
      <c r="G244" s="443">
        <f t="shared" si="24"/>
        <v>0</v>
      </c>
      <c r="H244" s="444">
        <f t="shared" si="27"/>
        <v>0</v>
      </c>
      <c r="I244" s="836"/>
    </row>
    <row r="245" spans="1:9" ht="15" customHeight="1" x14ac:dyDescent="0.65">
      <c r="A245" s="441">
        <v>234</v>
      </c>
      <c r="B245" s="442">
        <f t="shared" si="21"/>
        <v>51288</v>
      </c>
      <c r="C245" s="443">
        <f t="shared" si="22"/>
        <v>0</v>
      </c>
      <c r="D245" s="443">
        <f t="shared" si="23"/>
        <v>0</v>
      </c>
      <c r="E245" s="443">
        <f t="shared" si="25"/>
        <v>0</v>
      </c>
      <c r="F245" s="443">
        <f t="shared" si="26"/>
        <v>0</v>
      </c>
      <c r="G245" s="443">
        <f t="shared" si="24"/>
        <v>0</v>
      </c>
      <c r="H245" s="444">
        <f t="shared" si="27"/>
        <v>0</v>
      </c>
      <c r="I245" s="836"/>
    </row>
    <row r="246" spans="1:9" ht="15" customHeight="1" x14ac:dyDescent="0.65">
      <c r="A246" s="441">
        <v>235</v>
      </c>
      <c r="B246" s="442">
        <f t="shared" si="21"/>
        <v>51318</v>
      </c>
      <c r="C246" s="443">
        <f t="shared" si="22"/>
        <v>0</v>
      </c>
      <c r="D246" s="443">
        <f t="shared" si="23"/>
        <v>0</v>
      </c>
      <c r="E246" s="443">
        <f t="shared" si="25"/>
        <v>0</v>
      </c>
      <c r="F246" s="443">
        <f t="shared" si="26"/>
        <v>0</v>
      </c>
      <c r="G246" s="443">
        <f t="shared" si="24"/>
        <v>0</v>
      </c>
      <c r="H246" s="444">
        <f t="shared" si="27"/>
        <v>0</v>
      </c>
      <c r="I246" s="836"/>
    </row>
    <row r="247" spans="1:9" ht="15" customHeight="1" x14ac:dyDescent="0.65">
      <c r="A247" s="441">
        <v>236</v>
      </c>
      <c r="B247" s="442">
        <f t="shared" si="21"/>
        <v>51349</v>
      </c>
      <c r="C247" s="443">
        <f t="shared" si="22"/>
        <v>0</v>
      </c>
      <c r="D247" s="443">
        <f t="shared" si="23"/>
        <v>0</v>
      </c>
      <c r="E247" s="443">
        <f t="shared" si="25"/>
        <v>0</v>
      </c>
      <c r="F247" s="443">
        <f t="shared" si="26"/>
        <v>0</v>
      </c>
      <c r="G247" s="443">
        <f t="shared" si="24"/>
        <v>0</v>
      </c>
      <c r="H247" s="444">
        <f t="shared" si="27"/>
        <v>0</v>
      </c>
      <c r="I247" s="836"/>
    </row>
    <row r="248" spans="1:9" ht="15" customHeight="1" x14ac:dyDescent="0.65">
      <c r="A248" s="441">
        <v>237</v>
      </c>
      <c r="B248" s="442">
        <f t="shared" si="21"/>
        <v>51380</v>
      </c>
      <c r="C248" s="443">
        <f t="shared" si="22"/>
        <v>0</v>
      </c>
      <c r="D248" s="443">
        <f t="shared" si="23"/>
        <v>0</v>
      </c>
      <c r="E248" s="443">
        <f t="shared" si="25"/>
        <v>0</v>
      </c>
      <c r="F248" s="443">
        <f t="shared" si="26"/>
        <v>0</v>
      </c>
      <c r="G248" s="443">
        <f t="shared" si="24"/>
        <v>0</v>
      </c>
      <c r="H248" s="444">
        <f t="shared" si="27"/>
        <v>0</v>
      </c>
      <c r="I248" s="836"/>
    </row>
    <row r="249" spans="1:9" ht="15" customHeight="1" x14ac:dyDescent="0.65">
      <c r="A249" s="441">
        <v>238</v>
      </c>
      <c r="B249" s="442">
        <f t="shared" si="21"/>
        <v>51410</v>
      </c>
      <c r="C249" s="443">
        <f t="shared" si="22"/>
        <v>0</v>
      </c>
      <c r="D249" s="443">
        <f t="shared" si="23"/>
        <v>0</v>
      </c>
      <c r="E249" s="443">
        <f t="shared" si="25"/>
        <v>0</v>
      </c>
      <c r="F249" s="443">
        <f t="shared" si="26"/>
        <v>0</v>
      </c>
      <c r="G249" s="443">
        <f t="shared" si="24"/>
        <v>0</v>
      </c>
      <c r="H249" s="444">
        <f t="shared" si="27"/>
        <v>0</v>
      </c>
      <c r="I249" s="836"/>
    </row>
    <row r="250" spans="1:9" ht="15" customHeight="1" x14ac:dyDescent="0.65">
      <c r="A250" s="441">
        <v>239</v>
      </c>
      <c r="B250" s="442">
        <f t="shared" si="21"/>
        <v>51441</v>
      </c>
      <c r="C250" s="443">
        <f t="shared" si="22"/>
        <v>0</v>
      </c>
      <c r="D250" s="443">
        <f t="shared" si="23"/>
        <v>0</v>
      </c>
      <c r="E250" s="443">
        <f t="shared" si="25"/>
        <v>0</v>
      </c>
      <c r="F250" s="443">
        <f t="shared" si="26"/>
        <v>0</v>
      </c>
      <c r="G250" s="443">
        <f t="shared" si="24"/>
        <v>0</v>
      </c>
      <c r="H250" s="444">
        <f t="shared" si="27"/>
        <v>0</v>
      </c>
      <c r="I250" s="836"/>
    </row>
    <row r="251" spans="1:9" ht="15" customHeight="1" x14ac:dyDescent="0.65">
      <c r="A251" s="441">
        <v>240</v>
      </c>
      <c r="B251" s="442">
        <f t="shared" si="21"/>
        <v>51471</v>
      </c>
      <c r="C251" s="443">
        <f t="shared" si="22"/>
        <v>0</v>
      </c>
      <c r="D251" s="443">
        <f t="shared" si="23"/>
        <v>0</v>
      </c>
      <c r="E251" s="443">
        <f t="shared" si="25"/>
        <v>0</v>
      </c>
      <c r="F251" s="443">
        <f t="shared" si="26"/>
        <v>0</v>
      </c>
      <c r="G251" s="443">
        <f t="shared" si="24"/>
        <v>0</v>
      </c>
      <c r="H251" s="444">
        <f t="shared" si="27"/>
        <v>0</v>
      </c>
      <c r="I251" s="836"/>
    </row>
    <row r="252" spans="1:9" ht="15" customHeight="1" x14ac:dyDescent="0.65">
      <c r="A252" s="441">
        <v>241</v>
      </c>
      <c r="B252" s="442">
        <f t="shared" si="21"/>
        <v>51502</v>
      </c>
      <c r="C252" s="443">
        <f t="shared" si="22"/>
        <v>0</v>
      </c>
      <c r="D252" s="443">
        <f t="shared" si="23"/>
        <v>0</v>
      </c>
      <c r="E252" s="443">
        <f t="shared" si="25"/>
        <v>0</v>
      </c>
      <c r="F252" s="443">
        <f t="shared" si="26"/>
        <v>0</v>
      </c>
      <c r="G252" s="443">
        <f t="shared" si="24"/>
        <v>0</v>
      </c>
      <c r="H252" s="444">
        <f t="shared" si="27"/>
        <v>0</v>
      </c>
      <c r="I252" s="836" t="s">
        <v>440</v>
      </c>
    </row>
    <row r="253" spans="1:9" ht="15" customHeight="1" x14ac:dyDescent="0.65">
      <c r="A253" s="441">
        <v>242</v>
      </c>
      <c r="B253" s="442">
        <f t="shared" si="21"/>
        <v>51533</v>
      </c>
      <c r="C253" s="443">
        <f t="shared" si="22"/>
        <v>0</v>
      </c>
      <c r="D253" s="443">
        <f t="shared" si="23"/>
        <v>0</v>
      </c>
      <c r="E253" s="443">
        <f t="shared" si="25"/>
        <v>0</v>
      </c>
      <c r="F253" s="443">
        <f t="shared" si="26"/>
        <v>0</v>
      </c>
      <c r="G253" s="443">
        <f t="shared" si="24"/>
        <v>0</v>
      </c>
      <c r="H253" s="444">
        <f t="shared" si="27"/>
        <v>0</v>
      </c>
      <c r="I253" s="836"/>
    </row>
    <row r="254" spans="1:9" ht="15" customHeight="1" x14ac:dyDescent="0.65">
      <c r="A254" s="441">
        <v>243</v>
      </c>
      <c r="B254" s="442">
        <f t="shared" si="21"/>
        <v>51561</v>
      </c>
      <c r="C254" s="443">
        <f t="shared" si="22"/>
        <v>0</v>
      </c>
      <c r="D254" s="443">
        <f t="shared" si="23"/>
        <v>0</v>
      </c>
      <c r="E254" s="443">
        <f t="shared" si="25"/>
        <v>0</v>
      </c>
      <c r="F254" s="443">
        <f t="shared" si="26"/>
        <v>0</v>
      </c>
      <c r="G254" s="443">
        <f t="shared" si="24"/>
        <v>0</v>
      </c>
      <c r="H254" s="444">
        <f t="shared" si="27"/>
        <v>0</v>
      </c>
      <c r="I254" s="836"/>
    </row>
    <row r="255" spans="1:9" ht="15" customHeight="1" x14ac:dyDescent="0.65">
      <c r="A255" s="441">
        <v>244</v>
      </c>
      <c r="B255" s="442">
        <f t="shared" si="21"/>
        <v>51592</v>
      </c>
      <c r="C255" s="443">
        <f t="shared" si="22"/>
        <v>0</v>
      </c>
      <c r="D255" s="443">
        <f t="shared" si="23"/>
        <v>0</v>
      </c>
      <c r="E255" s="443">
        <f t="shared" si="25"/>
        <v>0</v>
      </c>
      <c r="F255" s="443">
        <f t="shared" si="26"/>
        <v>0</v>
      </c>
      <c r="G255" s="443">
        <f t="shared" si="24"/>
        <v>0</v>
      </c>
      <c r="H255" s="444">
        <f t="shared" si="27"/>
        <v>0</v>
      </c>
      <c r="I255" s="836"/>
    </row>
    <row r="256" spans="1:9" ht="15" customHeight="1" x14ac:dyDescent="0.65">
      <c r="A256" s="441">
        <v>245</v>
      </c>
      <c r="B256" s="442">
        <f t="shared" si="21"/>
        <v>51622</v>
      </c>
      <c r="C256" s="443">
        <f t="shared" si="22"/>
        <v>0</v>
      </c>
      <c r="D256" s="443">
        <f t="shared" si="23"/>
        <v>0</v>
      </c>
      <c r="E256" s="443">
        <f t="shared" si="25"/>
        <v>0</v>
      </c>
      <c r="F256" s="443">
        <f t="shared" si="26"/>
        <v>0</v>
      </c>
      <c r="G256" s="443">
        <f t="shared" si="24"/>
        <v>0</v>
      </c>
      <c r="H256" s="444">
        <f t="shared" si="27"/>
        <v>0</v>
      </c>
      <c r="I256" s="836"/>
    </row>
    <row r="257" spans="1:9" ht="15" customHeight="1" x14ac:dyDescent="0.65">
      <c r="A257" s="441">
        <v>246</v>
      </c>
      <c r="B257" s="442">
        <f t="shared" si="21"/>
        <v>51653</v>
      </c>
      <c r="C257" s="443">
        <f t="shared" si="22"/>
        <v>0</v>
      </c>
      <c r="D257" s="443">
        <f t="shared" si="23"/>
        <v>0</v>
      </c>
      <c r="E257" s="443">
        <f t="shared" si="25"/>
        <v>0</v>
      </c>
      <c r="F257" s="443">
        <f t="shared" si="26"/>
        <v>0</v>
      </c>
      <c r="G257" s="443">
        <f t="shared" si="24"/>
        <v>0</v>
      </c>
      <c r="H257" s="444">
        <f t="shared" si="27"/>
        <v>0</v>
      </c>
      <c r="I257" s="836"/>
    </row>
    <row r="258" spans="1:9" ht="15" customHeight="1" x14ac:dyDescent="0.65">
      <c r="A258" s="441">
        <v>247</v>
      </c>
      <c r="B258" s="442">
        <f t="shared" si="21"/>
        <v>51683</v>
      </c>
      <c r="C258" s="443">
        <f t="shared" si="22"/>
        <v>0</v>
      </c>
      <c r="D258" s="443">
        <f t="shared" si="23"/>
        <v>0</v>
      </c>
      <c r="E258" s="443">
        <f t="shared" si="25"/>
        <v>0</v>
      </c>
      <c r="F258" s="443">
        <f t="shared" si="26"/>
        <v>0</v>
      </c>
      <c r="G258" s="443">
        <f t="shared" si="24"/>
        <v>0</v>
      </c>
      <c r="H258" s="444">
        <f t="shared" si="27"/>
        <v>0</v>
      </c>
      <c r="I258" s="836"/>
    </row>
    <row r="259" spans="1:9" ht="15" customHeight="1" x14ac:dyDescent="0.65">
      <c r="A259" s="441">
        <v>248</v>
      </c>
      <c r="B259" s="442">
        <f t="shared" si="21"/>
        <v>51714</v>
      </c>
      <c r="C259" s="443">
        <f t="shared" si="22"/>
        <v>0</v>
      </c>
      <c r="D259" s="443">
        <f t="shared" si="23"/>
        <v>0</v>
      </c>
      <c r="E259" s="443">
        <f t="shared" si="25"/>
        <v>0</v>
      </c>
      <c r="F259" s="443">
        <f t="shared" si="26"/>
        <v>0</v>
      </c>
      <c r="G259" s="443">
        <f t="shared" si="24"/>
        <v>0</v>
      </c>
      <c r="H259" s="444">
        <f t="shared" si="27"/>
        <v>0</v>
      </c>
      <c r="I259" s="836"/>
    </row>
    <row r="260" spans="1:9" ht="15" customHeight="1" x14ac:dyDescent="0.65">
      <c r="A260" s="441">
        <v>249</v>
      </c>
      <c r="B260" s="442">
        <f t="shared" si="21"/>
        <v>51745</v>
      </c>
      <c r="C260" s="443">
        <f t="shared" si="22"/>
        <v>0</v>
      </c>
      <c r="D260" s="443">
        <f t="shared" si="23"/>
        <v>0</v>
      </c>
      <c r="E260" s="443">
        <f t="shared" si="25"/>
        <v>0</v>
      </c>
      <c r="F260" s="443">
        <f t="shared" si="26"/>
        <v>0</v>
      </c>
      <c r="G260" s="443">
        <f t="shared" si="24"/>
        <v>0</v>
      </c>
      <c r="H260" s="444">
        <f t="shared" si="27"/>
        <v>0</v>
      </c>
      <c r="I260" s="836"/>
    </row>
    <row r="261" spans="1:9" ht="15" customHeight="1" x14ac:dyDescent="0.65">
      <c r="A261" s="441">
        <v>250</v>
      </c>
      <c r="B261" s="442">
        <f t="shared" si="21"/>
        <v>51775</v>
      </c>
      <c r="C261" s="443">
        <f t="shared" si="22"/>
        <v>0</v>
      </c>
      <c r="D261" s="443">
        <f t="shared" si="23"/>
        <v>0</v>
      </c>
      <c r="E261" s="443">
        <f t="shared" si="25"/>
        <v>0</v>
      </c>
      <c r="F261" s="443">
        <f t="shared" si="26"/>
        <v>0</v>
      </c>
      <c r="G261" s="443">
        <f t="shared" si="24"/>
        <v>0</v>
      </c>
      <c r="H261" s="444">
        <f t="shared" si="27"/>
        <v>0</v>
      </c>
      <c r="I261" s="836"/>
    </row>
    <row r="262" spans="1:9" ht="15" customHeight="1" x14ac:dyDescent="0.65">
      <c r="A262" s="441">
        <v>251</v>
      </c>
      <c r="B262" s="442">
        <f t="shared" si="21"/>
        <v>51806</v>
      </c>
      <c r="C262" s="443">
        <f t="shared" si="22"/>
        <v>0</v>
      </c>
      <c r="D262" s="443">
        <f t="shared" si="23"/>
        <v>0</v>
      </c>
      <c r="E262" s="443">
        <f t="shared" si="25"/>
        <v>0</v>
      </c>
      <c r="F262" s="443">
        <f t="shared" si="26"/>
        <v>0</v>
      </c>
      <c r="G262" s="443">
        <f t="shared" si="24"/>
        <v>0</v>
      </c>
      <c r="H262" s="444">
        <f t="shared" si="27"/>
        <v>0</v>
      </c>
      <c r="I262" s="836"/>
    </row>
    <row r="263" spans="1:9" ht="15" customHeight="1" x14ac:dyDescent="0.65">
      <c r="A263" s="441">
        <v>252</v>
      </c>
      <c r="B263" s="442">
        <f t="shared" si="21"/>
        <v>51836</v>
      </c>
      <c r="C263" s="443">
        <f t="shared" si="22"/>
        <v>0</v>
      </c>
      <c r="D263" s="443">
        <f t="shared" si="23"/>
        <v>0</v>
      </c>
      <c r="E263" s="443">
        <f t="shared" si="25"/>
        <v>0</v>
      </c>
      <c r="F263" s="443">
        <f t="shared" si="26"/>
        <v>0</v>
      </c>
      <c r="G263" s="443">
        <f t="shared" si="24"/>
        <v>0</v>
      </c>
      <c r="H263" s="444">
        <f t="shared" si="27"/>
        <v>0</v>
      </c>
      <c r="I263" s="836"/>
    </row>
    <row r="264" spans="1:9" ht="15" customHeight="1" x14ac:dyDescent="0.65">
      <c r="A264" s="441">
        <v>253</v>
      </c>
      <c r="B264" s="442">
        <f t="shared" si="21"/>
        <v>51867</v>
      </c>
      <c r="C264" s="443">
        <f t="shared" si="22"/>
        <v>0</v>
      </c>
      <c r="D264" s="443">
        <f t="shared" si="23"/>
        <v>0</v>
      </c>
      <c r="E264" s="443">
        <f t="shared" si="25"/>
        <v>0</v>
      </c>
      <c r="F264" s="443">
        <f t="shared" si="26"/>
        <v>0</v>
      </c>
      <c r="G264" s="443">
        <f t="shared" si="24"/>
        <v>0</v>
      </c>
      <c r="H264" s="444">
        <f t="shared" si="27"/>
        <v>0</v>
      </c>
      <c r="I264" s="836" t="s">
        <v>441</v>
      </c>
    </row>
    <row r="265" spans="1:9" ht="15" customHeight="1" x14ac:dyDescent="0.65">
      <c r="A265" s="441">
        <v>254</v>
      </c>
      <c r="B265" s="442">
        <f t="shared" si="21"/>
        <v>51898</v>
      </c>
      <c r="C265" s="443">
        <f t="shared" si="22"/>
        <v>0</v>
      </c>
      <c r="D265" s="443">
        <f t="shared" si="23"/>
        <v>0</v>
      </c>
      <c r="E265" s="443">
        <f t="shared" si="25"/>
        <v>0</v>
      </c>
      <c r="F265" s="443">
        <f t="shared" si="26"/>
        <v>0</v>
      </c>
      <c r="G265" s="443">
        <f t="shared" si="24"/>
        <v>0</v>
      </c>
      <c r="H265" s="444">
        <f t="shared" si="27"/>
        <v>0</v>
      </c>
      <c r="I265" s="836"/>
    </row>
    <row r="266" spans="1:9" ht="15" customHeight="1" x14ac:dyDescent="0.65">
      <c r="A266" s="441">
        <v>255</v>
      </c>
      <c r="B266" s="442">
        <f t="shared" si="21"/>
        <v>51926</v>
      </c>
      <c r="C266" s="443">
        <f t="shared" si="22"/>
        <v>0</v>
      </c>
      <c r="D266" s="443">
        <f t="shared" si="23"/>
        <v>0</v>
      </c>
      <c r="E266" s="443">
        <f t="shared" si="25"/>
        <v>0</v>
      </c>
      <c r="F266" s="443">
        <f t="shared" si="26"/>
        <v>0</v>
      </c>
      <c r="G266" s="443">
        <f t="shared" si="24"/>
        <v>0</v>
      </c>
      <c r="H266" s="444">
        <f t="shared" si="27"/>
        <v>0</v>
      </c>
      <c r="I266" s="836"/>
    </row>
    <row r="267" spans="1:9" ht="15" customHeight="1" x14ac:dyDescent="0.65">
      <c r="A267" s="441">
        <v>256</v>
      </c>
      <c r="B267" s="442">
        <f t="shared" si="21"/>
        <v>51957</v>
      </c>
      <c r="C267" s="443">
        <f t="shared" si="22"/>
        <v>0</v>
      </c>
      <c r="D267" s="443">
        <f t="shared" si="23"/>
        <v>0</v>
      </c>
      <c r="E267" s="443">
        <f t="shared" si="25"/>
        <v>0</v>
      </c>
      <c r="F267" s="443">
        <f t="shared" si="26"/>
        <v>0</v>
      </c>
      <c r="G267" s="443">
        <f t="shared" si="24"/>
        <v>0</v>
      </c>
      <c r="H267" s="444">
        <f t="shared" si="27"/>
        <v>0</v>
      </c>
      <c r="I267" s="836"/>
    </row>
    <row r="268" spans="1:9" ht="15" customHeight="1" x14ac:dyDescent="0.65">
      <c r="A268" s="441">
        <v>257</v>
      </c>
      <c r="B268" s="442">
        <f t="shared" ref="B268:B331" si="28">EDATE($B$7,A267)</f>
        <v>51987</v>
      </c>
      <c r="C268" s="443">
        <f t="shared" ref="C268:C331" si="29">IFERROR(IF($H$3&lt;=H267, $H$3, H267+H267*$B$4/$B$6), "")</f>
        <v>0</v>
      </c>
      <c r="D268" s="443">
        <f t="shared" ref="D268:D331" si="30">IFERROR(IF($B$8&lt;H267-F268, $B$8, H267-F268), "")</f>
        <v>0</v>
      </c>
      <c r="E268" s="443">
        <f t="shared" si="25"/>
        <v>0</v>
      </c>
      <c r="F268" s="443">
        <f t="shared" si="26"/>
        <v>0</v>
      </c>
      <c r="G268" s="443">
        <f t="shared" ref="G268:G331" si="31">IFERROR(IF(C268&gt;0, $B$4/$B$6*H267, 0), "")</f>
        <v>0</v>
      </c>
      <c r="H268" s="444">
        <f t="shared" si="27"/>
        <v>0</v>
      </c>
      <c r="I268" s="836"/>
    </row>
    <row r="269" spans="1:9" ht="15" customHeight="1" x14ac:dyDescent="0.65">
      <c r="A269" s="441">
        <v>258</v>
      </c>
      <c r="B269" s="442">
        <f t="shared" si="28"/>
        <v>52018</v>
      </c>
      <c r="C269" s="443">
        <f t="shared" si="29"/>
        <v>0</v>
      </c>
      <c r="D269" s="443">
        <f t="shared" si="30"/>
        <v>0</v>
      </c>
      <c r="E269" s="443">
        <f t="shared" ref="E269:E332" si="32">IFERROR(C269+D269, "")</f>
        <v>0</v>
      </c>
      <c r="F269" s="443">
        <f t="shared" ref="F269:F332" si="33">IFERROR(IF(C269&gt;0, MIN(C269-G269, H268), 0), "")</f>
        <v>0</v>
      </c>
      <c r="G269" s="443">
        <f t="shared" si="31"/>
        <v>0</v>
      </c>
      <c r="H269" s="444">
        <f t="shared" ref="H269:H332" si="34">IFERROR(IF(H268 &gt;0, H268-F269-D269, 0), "")</f>
        <v>0</v>
      </c>
      <c r="I269" s="836"/>
    </row>
    <row r="270" spans="1:9" ht="15" customHeight="1" x14ac:dyDescent="0.65">
      <c r="A270" s="441">
        <v>259</v>
      </c>
      <c r="B270" s="442">
        <f t="shared" si="28"/>
        <v>52048</v>
      </c>
      <c r="C270" s="443">
        <f t="shared" si="29"/>
        <v>0</v>
      </c>
      <c r="D270" s="443">
        <f t="shared" si="30"/>
        <v>0</v>
      </c>
      <c r="E270" s="443">
        <f t="shared" si="32"/>
        <v>0</v>
      </c>
      <c r="F270" s="443">
        <f t="shared" si="33"/>
        <v>0</v>
      </c>
      <c r="G270" s="443">
        <f t="shared" si="31"/>
        <v>0</v>
      </c>
      <c r="H270" s="444">
        <f t="shared" si="34"/>
        <v>0</v>
      </c>
      <c r="I270" s="836"/>
    </row>
    <row r="271" spans="1:9" ht="15" customHeight="1" x14ac:dyDescent="0.65">
      <c r="A271" s="441">
        <v>260</v>
      </c>
      <c r="B271" s="442">
        <f t="shared" si="28"/>
        <v>52079</v>
      </c>
      <c r="C271" s="443">
        <f t="shared" si="29"/>
        <v>0</v>
      </c>
      <c r="D271" s="443">
        <f t="shared" si="30"/>
        <v>0</v>
      </c>
      <c r="E271" s="443">
        <f t="shared" si="32"/>
        <v>0</v>
      </c>
      <c r="F271" s="443">
        <f t="shared" si="33"/>
        <v>0</v>
      </c>
      <c r="G271" s="443">
        <f t="shared" si="31"/>
        <v>0</v>
      </c>
      <c r="H271" s="444">
        <f t="shared" si="34"/>
        <v>0</v>
      </c>
      <c r="I271" s="836"/>
    </row>
    <row r="272" spans="1:9" ht="15" customHeight="1" x14ac:dyDescent="0.65">
      <c r="A272" s="441">
        <v>261</v>
      </c>
      <c r="B272" s="442">
        <f t="shared" si="28"/>
        <v>52110</v>
      </c>
      <c r="C272" s="443">
        <f t="shared" si="29"/>
        <v>0</v>
      </c>
      <c r="D272" s="443">
        <f t="shared" si="30"/>
        <v>0</v>
      </c>
      <c r="E272" s="443">
        <f t="shared" si="32"/>
        <v>0</v>
      </c>
      <c r="F272" s="443">
        <f t="shared" si="33"/>
        <v>0</v>
      </c>
      <c r="G272" s="443">
        <f t="shared" si="31"/>
        <v>0</v>
      </c>
      <c r="H272" s="444">
        <f t="shared" si="34"/>
        <v>0</v>
      </c>
      <c r="I272" s="836"/>
    </row>
    <row r="273" spans="1:9" ht="15" customHeight="1" x14ac:dyDescent="0.65">
      <c r="A273" s="441">
        <v>262</v>
      </c>
      <c r="B273" s="442">
        <f t="shared" si="28"/>
        <v>52140</v>
      </c>
      <c r="C273" s="443">
        <f t="shared" si="29"/>
        <v>0</v>
      </c>
      <c r="D273" s="443">
        <f t="shared" si="30"/>
        <v>0</v>
      </c>
      <c r="E273" s="443">
        <f t="shared" si="32"/>
        <v>0</v>
      </c>
      <c r="F273" s="443">
        <f t="shared" si="33"/>
        <v>0</v>
      </c>
      <c r="G273" s="443">
        <f t="shared" si="31"/>
        <v>0</v>
      </c>
      <c r="H273" s="444">
        <f t="shared" si="34"/>
        <v>0</v>
      </c>
      <c r="I273" s="836"/>
    </row>
    <row r="274" spans="1:9" ht="15" customHeight="1" x14ac:dyDescent="0.65">
      <c r="A274" s="441">
        <v>263</v>
      </c>
      <c r="B274" s="442">
        <f t="shared" si="28"/>
        <v>52171</v>
      </c>
      <c r="C274" s="443">
        <f t="shared" si="29"/>
        <v>0</v>
      </c>
      <c r="D274" s="443">
        <f t="shared" si="30"/>
        <v>0</v>
      </c>
      <c r="E274" s="443">
        <f t="shared" si="32"/>
        <v>0</v>
      </c>
      <c r="F274" s="443">
        <f t="shared" si="33"/>
        <v>0</v>
      </c>
      <c r="G274" s="443">
        <f t="shared" si="31"/>
        <v>0</v>
      </c>
      <c r="H274" s="444">
        <f t="shared" si="34"/>
        <v>0</v>
      </c>
      <c r="I274" s="836"/>
    </row>
    <row r="275" spans="1:9" ht="15" customHeight="1" x14ac:dyDescent="0.65">
      <c r="A275" s="441">
        <v>264</v>
      </c>
      <c r="B275" s="442">
        <f t="shared" si="28"/>
        <v>52201</v>
      </c>
      <c r="C275" s="443">
        <f t="shared" si="29"/>
        <v>0</v>
      </c>
      <c r="D275" s="443">
        <f t="shared" si="30"/>
        <v>0</v>
      </c>
      <c r="E275" s="443">
        <f t="shared" si="32"/>
        <v>0</v>
      </c>
      <c r="F275" s="443">
        <f t="shared" si="33"/>
        <v>0</v>
      </c>
      <c r="G275" s="443">
        <f t="shared" si="31"/>
        <v>0</v>
      </c>
      <c r="H275" s="444">
        <f t="shared" si="34"/>
        <v>0</v>
      </c>
      <c r="I275" s="836"/>
    </row>
    <row r="276" spans="1:9" ht="15" customHeight="1" x14ac:dyDescent="0.65">
      <c r="A276" s="441">
        <v>265</v>
      </c>
      <c r="B276" s="442">
        <f t="shared" si="28"/>
        <v>52232</v>
      </c>
      <c r="C276" s="443">
        <f t="shared" si="29"/>
        <v>0</v>
      </c>
      <c r="D276" s="443">
        <f t="shared" si="30"/>
        <v>0</v>
      </c>
      <c r="E276" s="443">
        <f t="shared" si="32"/>
        <v>0</v>
      </c>
      <c r="F276" s="443">
        <f t="shared" si="33"/>
        <v>0</v>
      </c>
      <c r="G276" s="443">
        <f t="shared" si="31"/>
        <v>0</v>
      </c>
      <c r="H276" s="444">
        <f t="shared" si="34"/>
        <v>0</v>
      </c>
      <c r="I276" s="836" t="s">
        <v>442</v>
      </c>
    </row>
    <row r="277" spans="1:9" ht="15" customHeight="1" x14ac:dyDescent="0.65">
      <c r="A277" s="441">
        <v>266</v>
      </c>
      <c r="B277" s="442">
        <f t="shared" si="28"/>
        <v>52263</v>
      </c>
      <c r="C277" s="443">
        <f t="shared" si="29"/>
        <v>0</v>
      </c>
      <c r="D277" s="443">
        <f t="shared" si="30"/>
        <v>0</v>
      </c>
      <c r="E277" s="443">
        <f t="shared" si="32"/>
        <v>0</v>
      </c>
      <c r="F277" s="443">
        <f t="shared" si="33"/>
        <v>0</v>
      </c>
      <c r="G277" s="443">
        <f t="shared" si="31"/>
        <v>0</v>
      </c>
      <c r="H277" s="444">
        <f t="shared" si="34"/>
        <v>0</v>
      </c>
      <c r="I277" s="836"/>
    </row>
    <row r="278" spans="1:9" ht="15" customHeight="1" x14ac:dyDescent="0.65">
      <c r="A278" s="441">
        <v>267</v>
      </c>
      <c r="B278" s="442">
        <f t="shared" si="28"/>
        <v>52291</v>
      </c>
      <c r="C278" s="443">
        <f t="shared" si="29"/>
        <v>0</v>
      </c>
      <c r="D278" s="443">
        <f t="shared" si="30"/>
        <v>0</v>
      </c>
      <c r="E278" s="443">
        <f t="shared" si="32"/>
        <v>0</v>
      </c>
      <c r="F278" s="443">
        <f t="shared" si="33"/>
        <v>0</v>
      </c>
      <c r="G278" s="443">
        <f t="shared" si="31"/>
        <v>0</v>
      </c>
      <c r="H278" s="444">
        <f t="shared" si="34"/>
        <v>0</v>
      </c>
      <c r="I278" s="836"/>
    </row>
    <row r="279" spans="1:9" ht="15" customHeight="1" x14ac:dyDescent="0.65">
      <c r="A279" s="441">
        <v>268</v>
      </c>
      <c r="B279" s="442">
        <f t="shared" si="28"/>
        <v>52322</v>
      </c>
      <c r="C279" s="443">
        <f t="shared" si="29"/>
        <v>0</v>
      </c>
      <c r="D279" s="443">
        <f t="shared" si="30"/>
        <v>0</v>
      </c>
      <c r="E279" s="443">
        <f t="shared" si="32"/>
        <v>0</v>
      </c>
      <c r="F279" s="443">
        <f t="shared" si="33"/>
        <v>0</v>
      </c>
      <c r="G279" s="443">
        <f t="shared" si="31"/>
        <v>0</v>
      </c>
      <c r="H279" s="444">
        <f t="shared" si="34"/>
        <v>0</v>
      </c>
      <c r="I279" s="836"/>
    </row>
    <row r="280" spans="1:9" ht="15" customHeight="1" x14ac:dyDescent="0.65">
      <c r="A280" s="441">
        <v>269</v>
      </c>
      <c r="B280" s="442">
        <f t="shared" si="28"/>
        <v>52352</v>
      </c>
      <c r="C280" s="443">
        <f t="shared" si="29"/>
        <v>0</v>
      </c>
      <c r="D280" s="443">
        <f t="shared" si="30"/>
        <v>0</v>
      </c>
      <c r="E280" s="443">
        <f t="shared" si="32"/>
        <v>0</v>
      </c>
      <c r="F280" s="443">
        <f t="shared" si="33"/>
        <v>0</v>
      </c>
      <c r="G280" s="443">
        <f t="shared" si="31"/>
        <v>0</v>
      </c>
      <c r="H280" s="444">
        <f t="shared" si="34"/>
        <v>0</v>
      </c>
      <c r="I280" s="836"/>
    </row>
    <row r="281" spans="1:9" ht="15" customHeight="1" x14ac:dyDescent="0.65">
      <c r="A281" s="441">
        <v>270</v>
      </c>
      <c r="B281" s="442">
        <f t="shared" si="28"/>
        <v>52383</v>
      </c>
      <c r="C281" s="443">
        <f t="shared" si="29"/>
        <v>0</v>
      </c>
      <c r="D281" s="443">
        <f t="shared" si="30"/>
        <v>0</v>
      </c>
      <c r="E281" s="443">
        <f t="shared" si="32"/>
        <v>0</v>
      </c>
      <c r="F281" s="443">
        <f t="shared" si="33"/>
        <v>0</v>
      </c>
      <c r="G281" s="443">
        <f t="shared" si="31"/>
        <v>0</v>
      </c>
      <c r="H281" s="444">
        <f t="shared" si="34"/>
        <v>0</v>
      </c>
      <c r="I281" s="836"/>
    </row>
    <row r="282" spans="1:9" ht="15" customHeight="1" x14ac:dyDescent="0.65">
      <c r="A282" s="441">
        <v>271</v>
      </c>
      <c r="B282" s="442">
        <f t="shared" si="28"/>
        <v>52413</v>
      </c>
      <c r="C282" s="443">
        <f t="shared" si="29"/>
        <v>0</v>
      </c>
      <c r="D282" s="443">
        <f t="shared" si="30"/>
        <v>0</v>
      </c>
      <c r="E282" s="443">
        <f t="shared" si="32"/>
        <v>0</v>
      </c>
      <c r="F282" s="443">
        <f t="shared" si="33"/>
        <v>0</v>
      </c>
      <c r="G282" s="443">
        <f t="shared" si="31"/>
        <v>0</v>
      </c>
      <c r="H282" s="444">
        <f t="shared" si="34"/>
        <v>0</v>
      </c>
      <c r="I282" s="836"/>
    </row>
    <row r="283" spans="1:9" ht="15" customHeight="1" x14ac:dyDescent="0.65">
      <c r="A283" s="441">
        <v>272</v>
      </c>
      <c r="B283" s="442">
        <f t="shared" si="28"/>
        <v>52444</v>
      </c>
      <c r="C283" s="443">
        <f t="shared" si="29"/>
        <v>0</v>
      </c>
      <c r="D283" s="443">
        <f t="shared" si="30"/>
        <v>0</v>
      </c>
      <c r="E283" s="443">
        <f t="shared" si="32"/>
        <v>0</v>
      </c>
      <c r="F283" s="443">
        <f t="shared" si="33"/>
        <v>0</v>
      </c>
      <c r="G283" s="443">
        <f t="shared" si="31"/>
        <v>0</v>
      </c>
      <c r="H283" s="444">
        <f t="shared" si="34"/>
        <v>0</v>
      </c>
      <c r="I283" s="836"/>
    </row>
    <row r="284" spans="1:9" ht="15" customHeight="1" x14ac:dyDescent="0.65">
      <c r="A284" s="441">
        <v>273</v>
      </c>
      <c r="B284" s="442">
        <f t="shared" si="28"/>
        <v>52475</v>
      </c>
      <c r="C284" s="443">
        <f t="shared" si="29"/>
        <v>0</v>
      </c>
      <c r="D284" s="443">
        <f t="shared" si="30"/>
        <v>0</v>
      </c>
      <c r="E284" s="443">
        <f t="shared" si="32"/>
        <v>0</v>
      </c>
      <c r="F284" s="443">
        <f t="shared" si="33"/>
        <v>0</v>
      </c>
      <c r="G284" s="443">
        <f t="shared" si="31"/>
        <v>0</v>
      </c>
      <c r="H284" s="444">
        <f t="shared" si="34"/>
        <v>0</v>
      </c>
      <c r="I284" s="836"/>
    </row>
    <row r="285" spans="1:9" ht="15" customHeight="1" x14ac:dyDescent="0.65">
      <c r="A285" s="441">
        <v>274</v>
      </c>
      <c r="B285" s="442">
        <f t="shared" si="28"/>
        <v>52505</v>
      </c>
      <c r="C285" s="443">
        <f t="shared" si="29"/>
        <v>0</v>
      </c>
      <c r="D285" s="443">
        <f t="shared" si="30"/>
        <v>0</v>
      </c>
      <c r="E285" s="443">
        <f t="shared" si="32"/>
        <v>0</v>
      </c>
      <c r="F285" s="443">
        <f t="shared" si="33"/>
        <v>0</v>
      </c>
      <c r="G285" s="443">
        <f t="shared" si="31"/>
        <v>0</v>
      </c>
      <c r="H285" s="444">
        <f t="shared" si="34"/>
        <v>0</v>
      </c>
      <c r="I285" s="836"/>
    </row>
    <row r="286" spans="1:9" ht="15" customHeight="1" x14ac:dyDescent="0.65">
      <c r="A286" s="441">
        <v>275</v>
      </c>
      <c r="B286" s="442">
        <f t="shared" si="28"/>
        <v>52536</v>
      </c>
      <c r="C286" s="443">
        <f t="shared" si="29"/>
        <v>0</v>
      </c>
      <c r="D286" s="443">
        <f t="shared" si="30"/>
        <v>0</v>
      </c>
      <c r="E286" s="443">
        <f t="shared" si="32"/>
        <v>0</v>
      </c>
      <c r="F286" s="443">
        <f t="shared" si="33"/>
        <v>0</v>
      </c>
      <c r="G286" s="443">
        <f t="shared" si="31"/>
        <v>0</v>
      </c>
      <c r="H286" s="444">
        <f t="shared" si="34"/>
        <v>0</v>
      </c>
      <c r="I286" s="836"/>
    </row>
    <row r="287" spans="1:9" ht="15" customHeight="1" x14ac:dyDescent="0.65">
      <c r="A287" s="441">
        <v>276</v>
      </c>
      <c r="B287" s="442">
        <f t="shared" si="28"/>
        <v>52566</v>
      </c>
      <c r="C287" s="443">
        <f t="shared" si="29"/>
        <v>0</v>
      </c>
      <c r="D287" s="443">
        <f t="shared" si="30"/>
        <v>0</v>
      </c>
      <c r="E287" s="443">
        <f t="shared" si="32"/>
        <v>0</v>
      </c>
      <c r="F287" s="443">
        <f t="shared" si="33"/>
        <v>0</v>
      </c>
      <c r="G287" s="443">
        <f t="shared" si="31"/>
        <v>0</v>
      </c>
      <c r="H287" s="444">
        <f t="shared" si="34"/>
        <v>0</v>
      </c>
      <c r="I287" s="836"/>
    </row>
    <row r="288" spans="1:9" ht="15" customHeight="1" x14ac:dyDescent="0.65">
      <c r="A288" s="441">
        <v>277</v>
      </c>
      <c r="B288" s="442">
        <f t="shared" si="28"/>
        <v>52597</v>
      </c>
      <c r="C288" s="443">
        <f t="shared" si="29"/>
        <v>0</v>
      </c>
      <c r="D288" s="443">
        <f t="shared" si="30"/>
        <v>0</v>
      </c>
      <c r="E288" s="443">
        <f t="shared" si="32"/>
        <v>0</v>
      </c>
      <c r="F288" s="443">
        <f t="shared" si="33"/>
        <v>0</v>
      </c>
      <c r="G288" s="443">
        <f t="shared" si="31"/>
        <v>0</v>
      </c>
      <c r="H288" s="444">
        <f t="shared" si="34"/>
        <v>0</v>
      </c>
      <c r="I288" s="836" t="s">
        <v>443</v>
      </c>
    </row>
    <row r="289" spans="1:9" ht="15" customHeight="1" x14ac:dyDescent="0.65">
      <c r="A289" s="441">
        <v>278</v>
      </c>
      <c r="B289" s="442">
        <f t="shared" si="28"/>
        <v>52628</v>
      </c>
      <c r="C289" s="443">
        <f t="shared" si="29"/>
        <v>0</v>
      </c>
      <c r="D289" s="443">
        <f t="shared" si="30"/>
        <v>0</v>
      </c>
      <c r="E289" s="443">
        <f t="shared" si="32"/>
        <v>0</v>
      </c>
      <c r="F289" s="443">
        <f t="shared" si="33"/>
        <v>0</v>
      </c>
      <c r="G289" s="443">
        <f t="shared" si="31"/>
        <v>0</v>
      </c>
      <c r="H289" s="444">
        <f t="shared" si="34"/>
        <v>0</v>
      </c>
      <c r="I289" s="836"/>
    </row>
    <row r="290" spans="1:9" ht="15" customHeight="1" x14ac:dyDescent="0.65">
      <c r="A290" s="441">
        <v>279</v>
      </c>
      <c r="B290" s="442">
        <f t="shared" si="28"/>
        <v>52657</v>
      </c>
      <c r="C290" s="443">
        <f t="shared" si="29"/>
        <v>0</v>
      </c>
      <c r="D290" s="443">
        <f t="shared" si="30"/>
        <v>0</v>
      </c>
      <c r="E290" s="443">
        <f t="shared" si="32"/>
        <v>0</v>
      </c>
      <c r="F290" s="443">
        <f t="shared" si="33"/>
        <v>0</v>
      </c>
      <c r="G290" s="443">
        <f t="shared" si="31"/>
        <v>0</v>
      </c>
      <c r="H290" s="444">
        <f t="shared" si="34"/>
        <v>0</v>
      </c>
      <c r="I290" s="836"/>
    </row>
    <row r="291" spans="1:9" ht="15" customHeight="1" x14ac:dyDescent="0.65">
      <c r="A291" s="441">
        <v>280</v>
      </c>
      <c r="B291" s="442">
        <f t="shared" si="28"/>
        <v>52688</v>
      </c>
      <c r="C291" s="443">
        <f t="shared" si="29"/>
        <v>0</v>
      </c>
      <c r="D291" s="443">
        <f t="shared" si="30"/>
        <v>0</v>
      </c>
      <c r="E291" s="443">
        <f t="shared" si="32"/>
        <v>0</v>
      </c>
      <c r="F291" s="443">
        <f t="shared" si="33"/>
        <v>0</v>
      </c>
      <c r="G291" s="443">
        <f t="shared" si="31"/>
        <v>0</v>
      </c>
      <c r="H291" s="444">
        <f t="shared" si="34"/>
        <v>0</v>
      </c>
      <c r="I291" s="836"/>
    </row>
    <row r="292" spans="1:9" ht="15" customHeight="1" x14ac:dyDescent="0.65">
      <c r="A292" s="441">
        <v>281</v>
      </c>
      <c r="B292" s="442">
        <f t="shared" si="28"/>
        <v>52718</v>
      </c>
      <c r="C292" s="443">
        <f t="shared" si="29"/>
        <v>0</v>
      </c>
      <c r="D292" s="443">
        <f t="shared" si="30"/>
        <v>0</v>
      </c>
      <c r="E292" s="443">
        <f t="shared" si="32"/>
        <v>0</v>
      </c>
      <c r="F292" s="443">
        <f t="shared" si="33"/>
        <v>0</v>
      </c>
      <c r="G292" s="443">
        <f t="shared" si="31"/>
        <v>0</v>
      </c>
      <c r="H292" s="444">
        <f t="shared" si="34"/>
        <v>0</v>
      </c>
      <c r="I292" s="836"/>
    </row>
    <row r="293" spans="1:9" ht="15" customHeight="1" x14ac:dyDescent="0.65">
      <c r="A293" s="441">
        <v>282</v>
      </c>
      <c r="B293" s="442">
        <f t="shared" si="28"/>
        <v>52749</v>
      </c>
      <c r="C293" s="443">
        <f t="shared" si="29"/>
        <v>0</v>
      </c>
      <c r="D293" s="443">
        <f t="shared" si="30"/>
        <v>0</v>
      </c>
      <c r="E293" s="443">
        <f t="shared" si="32"/>
        <v>0</v>
      </c>
      <c r="F293" s="443">
        <f t="shared" si="33"/>
        <v>0</v>
      </c>
      <c r="G293" s="443">
        <f t="shared" si="31"/>
        <v>0</v>
      </c>
      <c r="H293" s="444">
        <f t="shared" si="34"/>
        <v>0</v>
      </c>
      <c r="I293" s="836"/>
    </row>
    <row r="294" spans="1:9" ht="15" customHeight="1" x14ac:dyDescent="0.65">
      <c r="A294" s="441">
        <v>283</v>
      </c>
      <c r="B294" s="442">
        <f t="shared" si="28"/>
        <v>52779</v>
      </c>
      <c r="C294" s="443">
        <f t="shared" si="29"/>
        <v>0</v>
      </c>
      <c r="D294" s="443">
        <f t="shared" si="30"/>
        <v>0</v>
      </c>
      <c r="E294" s="443">
        <f t="shared" si="32"/>
        <v>0</v>
      </c>
      <c r="F294" s="443">
        <f t="shared" si="33"/>
        <v>0</v>
      </c>
      <c r="G294" s="443">
        <f t="shared" si="31"/>
        <v>0</v>
      </c>
      <c r="H294" s="444">
        <f t="shared" si="34"/>
        <v>0</v>
      </c>
      <c r="I294" s="836"/>
    </row>
    <row r="295" spans="1:9" ht="15" customHeight="1" x14ac:dyDescent="0.65">
      <c r="A295" s="441">
        <v>284</v>
      </c>
      <c r="B295" s="442">
        <f t="shared" si="28"/>
        <v>52810</v>
      </c>
      <c r="C295" s="443">
        <f t="shared" si="29"/>
        <v>0</v>
      </c>
      <c r="D295" s="443">
        <f t="shared" si="30"/>
        <v>0</v>
      </c>
      <c r="E295" s="443">
        <f t="shared" si="32"/>
        <v>0</v>
      </c>
      <c r="F295" s="443">
        <f t="shared" si="33"/>
        <v>0</v>
      </c>
      <c r="G295" s="443">
        <f t="shared" si="31"/>
        <v>0</v>
      </c>
      <c r="H295" s="444">
        <f t="shared" si="34"/>
        <v>0</v>
      </c>
      <c r="I295" s="836"/>
    </row>
    <row r="296" spans="1:9" ht="15" customHeight="1" x14ac:dyDescent="0.65">
      <c r="A296" s="441">
        <v>285</v>
      </c>
      <c r="B296" s="442">
        <f t="shared" si="28"/>
        <v>52841</v>
      </c>
      <c r="C296" s="443">
        <f t="shared" si="29"/>
        <v>0</v>
      </c>
      <c r="D296" s="443">
        <f t="shared" si="30"/>
        <v>0</v>
      </c>
      <c r="E296" s="443">
        <f t="shared" si="32"/>
        <v>0</v>
      </c>
      <c r="F296" s="443">
        <f t="shared" si="33"/>
        <v>0</v>
      </c>
      <c r="G296" s="443">
        <f t="shared" si="31"/>
        <v>0</v>
      </c>
      <c r="H296" s="444">
        <f t="shared" si="34"/>
        <v>0</v>
      </c>
      <c r="I296" s="836"/>
    </row>
    <row r="297" spans="1:9" ht="15" customHeight="1" x14ac:dyDescent="0.65">
      <c r="A297" s="441">
        <v>286</v>
      </c>
      <c r="B297" s="442">
        <f t="shared" si="28"/>
        <v>52871</v>
      </c>
      <c r="C297" s="443">
        <f t="shared" si="29"/>
        <v>0</v>
      </c>
      <c r="D297" s="443">
        <f t="shared" si="30"/>
        <v>0</v>
      </c>
      <c r="E297" s="443">
        <f t="shared" si="32"/>
        <v>0</v>
      </c>
      <c r="F297" s="443">
        <f t="shared" si="33"/>
        <v>0</v>
      </c>
      <c r="G297" s="443">
        <f t="shared" si="31"/>
        <v>0</v>
      </c>
      <c r="H297" s="444">
        <f t="shared" si="34"/>
        <v>0</v>
      </c>
      <c r="I297" s="836"/>
    </row>
    <row r="298" spans="1:9" ht="15" customHeight="1" x14ac:dyDescent="0.65">
      <c r="A298" s="441">
        <v>287</v>
      </c>
      <c r="B298" s="442">
        <f t="shared" si="28"/>
        <v>52902</v>
      </c>
      <c r="C298" s="443">
        <f t="shared" si="29"/>
        <v>0</v>
      </c>
      <c r="D298" s="443">
        <f t="shared" si="30"/>
        <v>0</v>
      </c>
      <c r="E298" s="443">
        <f t="shared" si="32"/>
        <v>0</v>
      </c>
      <c r="F298" s="443">
        <f t="shared" si="33"/>
        <v>0</v>
      </c>
      <c r="G298" s="443">
        <f t="shared" si="31"/>
        <v>0</v>
      </c>
      <c r="H298" s="444">
        <f t="shared" si="34"/>
        <v>0</v>
      </c>
      <c r="I298" s="836"/>
    </row>
    <row r="299" spans="1:9" ht="15" customHeight="1" x14ac:dyDescent="0.65">
      <c r="A299" s="441">
        <v>288</v>
      </c>
      <c r="B299" s="442">
        <f t="shared" si="28"/>
        <v>52932</v>
      </c>
      <c r="C299" s="443">
        <f t="shared" si="29"/>
        <v>0</v>
      </c>
      <c r="D299" s="443">
        <f t="shared" si="30"/>
        <v>0</v>
      </c>
      <c r="E299" s="443">
        <f t="shared" si="32"/>
        <v>0</v>
      </c>
      <c r="F299" s="443">
        <f t="shared" si="33"/>
        <v>0</v>
      </c>
      <c r="G299" s="443">
        <f t="shared" si="31"/>
        <v>0</v>
      </c>
      <c r="H299" s="444">
        <f t="shared" si="34"/>
        <v>0</v>
      </c>
      <c r="I299" s="836"/>
    </row>
    <row r="300" spans="1:9" ht="15" customHeight="1" x14ac:dyDescent="0.65">
      <c r="A300" s="441">
        <v>289</v>
      </c>
      <c r="B300" s="442">
        <f t="shared" si="28"/>
        <v>52963</v>
      </c>
      <c r="C300" s="443">
        <f t="shared" si="29"/>
        <v>0</v>
      </c>
      <c r="D300" s="443">
        <f t="shared" si="30"/>
        <v>0</v>
      </c>
      <c r="E300" s="443">
        <f t="shared" si="32"/>
        <v>0</v>
      </c>
      <c r="F300" s="443">
        <f t="shared" si="33"/>
        <v>0</v>
      </c>
      <c r="G300" s="443">
        <f t="shared" si="31"/>
        <v>0</v>
      </c>
      <c r="H300" s="444">
        <f t="shared" si="34"/>
        <v>0</v>
      </c>
      <c r="I300" s="836" t="s">
        <v>444</v>
      </c>
    </row>
    <row r="301" spans="1:9" ht="15" customHeight="1" x14ac:dyDescent="0.65">
      <c r="A301" s="441">
        <v>290</v>
      </c>
      <c r="B301" s="442">
        <f t="shared" si="28"/>
        <v>52994</v>
      </c>
      <c r="C301" s="443">
        <f t="shared" si="29"/>
        <v>0</v>
      </c>
      <c r="D301" s="443">
        <f t="shared" si="30"/>
        <v>0</v>
      </c>
      <c r="E301" s="443">
        <f t="shared" si="32"/>
        <v>0</v>
      </c>
      <c r="F301" s="443">
        <f t="shared" si="33"/>
        <v>0</v>
      </c>
      <c r="G301" s="443">
        <f t="shared" si="31"/>
        <v>0</v>
      </c>
      <c r="H301" s="444">
        <f t="shared" si="34"/>
        <v>0</v>
      </c>
      <c r="I301" s="836"/>
    </row>
    <row r="302" spans="1:9" ht="15" customHeight="1" x14ac:dyDescent="0.65">
      <c r="A302" s="441">
        <v>291</v>
      </c>
      <c r="B302" s="442">
        <f t="shared" si="28"/>
        <v>53022</v>
      </c>
      <c r="C302" s="443">
        <f t="shared" si="29"/>
        <v>0</v>
      </c>
      <c r="D302" s="443">
        <f t="shared" si="30"/>
        <v>0</v>
      </c>
      <c r="E302" s="443">
        <f t="shared" si="32"/>
        <v>0</v>
      </c>
      <c r="F302" s="443">
        <f t="shared" si="33"/>
        <v>0</v>
      </c>
      <c r="G302" s="443">
        <f t="shared" si="31"/>
        <v>0</v>
      </c>
      <c r="H302" s="444">
        <f t="shared" si="34"/>
        <v>0</v>
      </c>
      <c r="I302" s="836"/>
    </row>
    <row r="303" spans="1:9" ht="15" customHeight="1" x14ac:dyDescent="0.65">
      <c r="A303" s="441">
        <v>292</v>
      </c>
      <c r="B303" s="442">
        <f t="shared" si="28"/>
        <v>53053</v>
      </c>
      <c r="C303" s="443">
        <f t="shared" si="29"/>
        <v>0</v>
      </c>
      <c r="D303" s="443">
        <f t="shared" si="30"/>
        <v>0</v>
      </c>
      <c r="E303" s="443">
        <f t="shared" si="32"/>
        <v>0</v>
      </c>
      <c r="F303" s="443">
        <f t="shared" si="33"/>
        <v>0</v>
      </c>
      <c r="G303" s="443">
        <f t="shared" si="31"/>
        <v>0</v>
      </c>
      <c r="H303" s="444">
        <f t="shared" si="34"/>
        <v>0</v>
      </c>
      <c r="I303" s="836"/>
    </row>
    <row r="304" spans="1:9" ht="15" customHeight="1" x14ac:dyDescent="0.65">
      <c r="A304" s="441">
        <v>293</v>
      </c>
      <c r="B304" s="442">
        <f t="shared" si="28"/>
        <v>53083</v>
      </c>
      <c r="C304" s="443">
        <f t="shared" si="29"/>
        <v>0</v>
      </c>
      <c r="D304" s="443">
        <f t="shared" si="30"/>
        <v>0</v>
      </c>
      <c r="E304" s="443">
        <f t="shared" si="32"/>
        <v>0</v>
      </c>
      <c r="F304" s="443">
        <f t="shared" si="33"/>
        <v>0</v>
      </c>
      <c r="G304" s="443">
        <f t="shared" si="31"/>
        <v>0</v>
      </c>
      <c r="H304" s="444">
        <f t="shared" si="34"/>
        <v>0</v>
      </c>
      <c r="I304" s="836"/>
    </row>
    <row r="305" spans="1:9" ht="15" customHeight="1" x14ac:dyDescent="0.65">
      <c r="A305" s="441">
        <v>294</v>
      </c>
      <c r="B305" s="442">
        <f t="shared" si="28"/>
        <v>53114</v>
      </c>
      <c r="C305" s="443">
        <f t="shared" si="29"/>
        <v>0</v>
      </c>
      <c r="D305" s="443">
        <f t="shared" si="30"/>
        <v>0</v>
      </c>
      <c r="E305" s="443">
        <f t="shared" si="32"/>
        <v>0</v>
      </c>
      <c r="F305" s="443">
        <f t="shared" si="33"/>
        <v>0</v>
      </c>
      <c r="G305" s="443">
        <f t="shared" si="31"/>
        <v>0</v>
      </c>
      <c r="H305" s="444">
        <f t="shared" si="34"/>
        <v>0</v>
      </c>
      <c r="I305" s="836"/>
    </row>
    <row r="306" spans="1:9" ht="15" customHeight="1" x14ac:dyDescent="0.65">
      <c r="A306" s="441">
        <v>295</v>
      </c>
      <c r="B306" s="442">
        <f t="shared" si="28"/>
        <v>53144</v>
      </c>
      <c r="C306" s="443">
        <f t="shared" si="29"/>
        <v>0</v>
      </c>
      <c r="D306" s="443">
        <f t="shared" si="30"/>
        <v>0</v>
      </c>
      <c r="E306" s="443">
        <f t="shared" si="32"/>
        <v>0</v>
      </c>
      <c r="F306" s="443">
        <f t="shared" si="33"/>
        <v>0</v>
      </c>
      <c r="G306" s="443">
        <f t="shared" si="31"/>
        <v>0</v>
      </c>
      <c r="H306" s="444">
        <f t="shared" si="34"/>
        <v>0</v>
      </c>
      <c r="I306" s="836"/>
    </row>
    <row r="307" spans="1:9" ht="15" customHeight="1" x14ac:dyDescent="0.65">
      <c r="A307" s="441">
        <v>296</v>
      </c>
      <c r="B307" s="442">
        <f t="shared" si="28"/>
        <v>53175</v>
      </c>
      <c r="C307" s="443">
        <f t="shared" si="29"/>
        <v>0</v>
      </c>
      <c r="D307" s="443">
        <f t="shared" si="30"/>
        <v>0</v>
      </c>
      <c r="E307" s="443">
        <f t="shared" si="32"/>
        <v>0</v>
      </c>
      <c r="F307" s="443">
        <f t="shared" si="33"/>
        <v>0</v>
      </c>
      <c r="G307" s="443">
        <f t="shared" si="31"/>
        <v>0</v>
      </c>
      <c r="H307" s="444">
        <f t="shared" si="34"/>
        <v>0</v>
      </c>
      <c r="I307" s="836"/>
    </row>
    <row r="308" spans="1:9" ht="15" customHeight="1" x14ac:dyDescent="0.65">
      <c r="A308" s="441">
        <v>297</v>
      </c>
      <c r="B308" s="442">
        <f t="shared" si="28"/>
        <v>53206</v>
      </c>
      <c r="C308" s="443">
        <f t="shared" si="29"/>
        <v>0</v>
      </c>
      <c r="D308" s="443">
        <f t="shared" si="30"/>
        <v>0</v>
      </c>
      <c r="E308" s="443">
        <f t="shared" si="32"/>
        <v>0</v>
      </c>
      <c r="F308" s="443">
        <f t="shared" si="33"/>
        <v>0</v>
      </c>
      <c r="G308" s="443">
        <f t="shared" si="31"/>
        <v>0</v>
      </c>
      <c r="H308" s="444">
        <f t="shared" si="34"/>
        <v>0</v>
      </c>
      <c r="I308" s="836"/>
    </row>
    <row r="309" spans="1:9" ht="15" customHeight="1" x14ac:dyDescent="0.65">
      <c r="A309" s="441">
        <v>298</v>
      </c>
      <c r="B309" s="442">
        <f t="shared" si="28"/>
        <v>53236</v>
      </c>
      <c r="C309" s="443">
        <f t="shared" si="29"/>
        <v>0</v>
      </c>
      <c r="D309" s="443">
        <f t="shared" si="30"/>
        <v>0</v>
      </c>
      <c r="E309" s="443">
        <f t="shared" si="32"/>
        <v>0</v>
      </c>
      <c r="F309" s="443">
        <f t="shared" si="33"/>
        <v>0</v>
      </c>
      <c r="G309" s="443">
        <f t="shared" si="31"/>
        <v>0</v>
      </c>
      <c r="H309" s="444">
        <f t="shared" si="34"/>
        <v>0</v>
      </c>
      <c r="I309" s="836"/>
    </row>
    <row r="310" spans="1:9" ht="15" customHeight="1" x14ac:dyDescent="0.65">
      <c r="A310" s="441">
        <v>299</v>
      </c>
      <c r="B310" s="442">
        <f t="shared" si="28"/>
        <v>53267</v>
      </c>
      <c r="C310" s="443">
        <f t="shared" si="29"/>
        <v>0</v>
      </c>
      <c r="D310" s="443">
        <f t="shared" si="30"/>
        <v>0</v>
      </c>
      <c r="E310" s="443">
        <f t="shared" si="32"/>
        <v>0</v>
      </c>
      <c r="F310" s="443">
        <f t="shared" si="33"/>
        <v>0</v>
      </c>
      <c r="G310" s="443">
        <f t="shared" si="31"/>
        <v>0</v>
      </c>
      <c r="H310" s="444">
        <f t="shared" si="34"/>
        <v>0</v>
      </c>
      <c r="I310" s="836"/>
    </row>
    <row r="311" spans="1:9" ht="15" customHeight="1" x14ac:dyDescent="0.65">
      <c r="A311" s="441">
        <v>300</v>
      </c>
      <c r="B311" s="442">
        <f t="shared" si="28"/>
        <v>53297</v>
      </c>
      <c r="C311" s="443">
        <f t="shared" si="29"/>
        <v>0</v>
      </c>
      <c r="D311" s="443">
        <f t="shared" si="30"/>
        <v>0</v>
      </c>
      <c r="E311" s="443">
        <f t="shared" si="32"/>
        <v>0</v>
      </c>
      <c r="F311" s="443">
        <f t="shared" si="33"/>
        <v>0</v>
      </c>
      <c r="G311" s="443">
        <f t="shared" si="31"/>
        <v>0</v>
      </c>
      <c r="H311" s="444">
        <f t="shared" si="34"/>
        <v>0</v>
      </c>
      <c r="I311" s="836"/>
    </row>
    <row r="312" spans="1:9" ht="15" customHeight="1" x14ac:dyDescent="0.65">
      <c r="A312" s="441">
        <v>301</v>
      </c>
      <c r="B312" s="442">
        <f t="shared" si="28"/>
        <v>53328</v>
      </c>
      <c r="C312" s="443">
        <f t="shared" si="29"/>
        <v>0</v>
      </c>
      <c r="D312" s="443">
        <f t="shared" si="30"/>
        <v>0</v>
      </c>
      <c r="E312" s="443">
        <f t="shared" si="32"/>
        <v>0</v>
      </c>
      <c r="F312" s="443">
        <f t="shared" si="33"/>
        <v>0</v>
      </c>
      <c r="G312" s="443">
        <f t="shared" si="31"/>
        <v>0</v>
      </c>
      <c r="H312" s="444">
        <f t="shared" si="34"/>
        <v>0</v>
      </c>
      <c r="I312" s="836" t="s">
        <v>445</v>
      </c>
    </row>
    <row r="313" spans="1:9" ht="15" customHeight="1" x14ac:dyDescent="0.65">
      <c r="A313" s="441">
        <v>302</v>
      </c>
      <c r="B313" s="442">
        <f t="shared" si="28"/>
        <v>53359</v>
      </c>
      <c r="C313" s="443">
        <f t="shared" si="29"/>
        <v>0</v>
      </c>
      <c r="D313" s="443">
        <f t="shared" si="30"/>
        <v>0</v>
      </c>
      <c r="E313" s="443">
        <f t="shared" si="32"/>
        <v>0</v>
      </c>
      <c r="F313" s="443">
        <f t="shared" si="33"/>
        <v>0</v>
      </c>
      <c r="G313" s="443">
        <f t="shared" si="31"/>
        <v>0</v>
      </c>
      <c r="H313" s="444">
        <f t="shared" si="34"/>
        <v>0</v>
      </c>
      <c r="I313" s="836"/>
    </row>
    <row r="314" spans="1:9" ht="15" customHeight="1" x14ac:dyDescent="0.65">
      <c r="A314" s="441">
        <v>303</v>
      </c>
      <c r="B314" s="442">
        <f t="shared" si="28"/>
        <v>53387</v>
      </c>
      <c r="C314" s="443">
        <f t="shared" si="29"/>
        <v>0</v>
      </c>
      <c r="D314" s="443">
        <f t="shared" si="30"/>
        <v>0</v>
      </c>
      <c r="E314" s="443">
        <f t="shared" si="32"/>
        <v>0</v>
      </c>
      <c r="F314" s="443">
        <f t="shared" si="33"/>
        <v>0</v>
      </c>
      <c r="G314" s="443">
        <f t="shared" si="31"/>
        <v>0</v>
      </c>
      <c r="H314" s="444">
        <f t="shared" si="34"/>
        <v>0</v>
      </c>
      <c r="I314" s="836"/>
    </row>
    <row r="315" spans="1:9" ht="15" customHeight="1" x14ac:dyDescent="0.65">
      <c r="A315" s="441">
        <v>304</v>
      </c>
      <c r="B315" s="442">
        <f t="shared" si="28"/>
        <v>53418</v>
      </c>
      <c r="C315" s="443">
        <f t="shared" si="29"/>
        <v>0</v>
      </c>
      <c r="D315" s="443">
        <f t="shared" si="30"/>
        <v>0</v>
      </c>
      <c r="E315" s="443">
        <f t="shared" si="32"/>
        <v>0</v>
      </c>
      <c r="F315" s="443">
        <f t="shared" si="33"/>
        <v>0</v>
      </c>
      <c r="G315" s="443">
        <f t="shared" si="31"/>
        <v>0</v>
      </c>
      <c r="H315" s="444">
        <f t="shared" si="34"/>
        <v>0</v>
      </c>
      <c r="I315" s="836"/>
    </row>
    <row r="316" spans="1:9" ht="15" customHeight="1" x14ac:dyDescent="0.65">
      <c r="A316" s="441">
        <v>305</v>
      </c>
      <c r="B316" s="442">
        <f t="shared" si="28"/>
        <v>53448</v>
      </c>
      <c r="C316" s="443">
        <f t="shared" si="29"/>
        <v>0</v>
      </c>
      <c r="D316" s="443">
        <f t="shared" si="30"/>
        <v>0</v>
      </c>
      <c r="E316" s="443">
        <f t="shared" si="32"/>
        <v>0</v>
      </c>
      <c r="F316" s="443">
        <f t="shared" si="33"/>
        <v>0</v>
      </c>
      <c r="G316" s="443">
        <f t="shared" si="31"/>
        <v>0</v>
      </c>
      <c r="H316" s="444">
        <f t="shared" si="34"/>
        <v>0</v>
      </c>
      <c r="I316" s="836"/>
    </row>
    <row r="317" spans="1:9" ht="15" customHeight="1" x14ac:dyDescent="0.65">
      <c r="A317" s="441">
        <v>306</v>
      </c>
      <c r="B317" s="442">
        <f t="shared" si="28"/>
        <v>53479</v>
      </c>
      <c r="C317" s="443">
        <f t="shared" si="29"/>
        <v>0</v>
      </c>
      <c r="D317" s="443">
        <f t="shared" si="30"/>
        <v>0</v>
      </c>
      <c r="E317" s="443">
        <f t="shared" si="32"/>
        <v>0</v>
      </c>
      <c r="F317" s="443">
        <f t="shared" si="33"/>
        <v>0</v>
      </c>
      <c r="G317" s="443">
        <f t="shared" si="31"/>
        <v>0</v>
      </c>
      <c r="H317" s="444">
        <f t="shared" si="34"/>
        <v>0</v>
      </c>
      <c r="I317" s="836"/>
    </row>
    <row r="318" spans="1:9" ht="15" customHeight="1" x14ac:dyDescent="0.65">
      <c r="A318" s="441">
        <v>307</v>
      </c>
      <c r="B318" s="442">
        <f t="shared" si="28"/>
        <v>53509</v>
      </c>
      <c r="C318" s="443">
        <f t="shared" si="29"/>
        <v>0</v>
      </c>
      <c r="D318" s="443">
        <f t="shared" si="30"/>
        <v>0</v>
      </c>
      <c r="E318" s="443">
        <f t="shared" si="32"/>
        <v>0</v>
      </c>
      <c r="F318" s="443">
        <f t="shared" si="33"/>
        <v>0</v>
      </c>
      <c r="G318" s="443">
        <f t="shared" si="31"/>
        <v>0</v>
      </c>
      <c r="H318" s="444">
        <f t="shared" si="34"/>
        <v>0</v>
      </c>
      <c r="I318" s="836"/>
    </row>
    <row r="319" spans="1:9" ht="15" customHeight="1" x14ac:dyDescent="0.65">
      <c r="A319" s="441">
        <v>308</v>
      </c>
      <c r="B319" s="442">
        <f t="shared" si="28"/>
        <v>53540</v>
      </c>
      <c r="C319" s="443">
        <f t="shared" si="29"/>
        <v>0</v>
      </c>
      <c r="D319" s="443">
        <f t="shared" si="30"/>
        <v>0</v>
      </c>
      <c r="E319" s="443">
        <f t="shared" si="32"/>
        <v>0</v>
      </c>
      <c r="F319" s="443">
        <f t="shared" si="33"/>
        <v>0</v>
      </c>
      <c r="G319" s="443">
        <f t="shared" si="31"/>
        <v>0</v>
      </c>
      <c r="H319" s="444">
        <f t="shared" si="34"/>
        <v>0</v>
      </c>
      <c r="I319" s="836"/>
    </row>
    <row r="320" spans="1:9" ht="15" customHeight="1" x14ac:dyDescent="0.65">
      <c r="A320" s="441">
        <v>309</v>
      </c>
      <c r="B320" s="442">
        <f t="shared" si="28"/>
        <v>53571</v>
      </c>
      <c r="C320" s="443">
        <f t="shared" si="29"/>
        <v>0</v>
      </c>
      <c r="D320" s="443">
        <f t="shared" si="30"/>
        <v>0</v>
      </c>
      <c r="E320" s="443">
        <f t="shared" si="32"/>
        <v>0</v>
      </c>
      <c r="F320" s="443">
        <f t="shared" si="33"/>
        <v>0</v>
      </c>
      <c r="G320" s="443">
        <f t="shared" si="31"/>
        <v>0</v>
      </c>
      <c r="H320" s="444">
        <f t="shared" si="34"/>
        <v>0</v>
      </c>
      <c r="I320" s="836"/>
    </row>
    <row r="321" spans="1:9" ht="15" customHeight="1" x14ac:dyDescent="0.65">
      <c r="A321" s="441">
        <v>310</v>
      </c>
      <c r="B321" s="442">
        <f t="shared" si="28"/>
        <v>53601</v>
      </c>
      <c r="C321" s="443">
        <f t="shared" si="29"/>
        <v>0</v>
      </c>
      <c r="D321" s="443">
        <f t="shared" si="30"/>
        <v>0</v>
      </c>
      <c r="E321" s="443">
        <f t="shared" si="32"/>
        <v>0</v>
      </c>
      <c r="F321" s="443">
        <f t="shared" si="33"/>
        <v>0</v>
      </c>
      <c r="G321" s="443">
        <f t="shared" si="31"/>
        <v>0</v>
      </c>
      <c r="H321" s="444">
        <f t="shared" si="34"/>
        <v>0</v>
      </c>
      <c r="I321" s="836"/>
    </row>
    <row r="322" spans="1:9" ht="15" customHeight="1" x14ac:dyDescent="0.65">
      <c r="A322" s="441">
        <v>311</v>
      </c>
      <c r="B322" s="442">
        <f t="shared" si="28"/>
        <v>53632</v>
      </c>
      <c r="C322" s="443">
        <f t="shared" si="29"/>
        <v>0</v>
      </c>
      <c r="D322" s="443">
        <f t="shared" si="30"/>
        <v>0</v>
      </c>
      <c r="E322" s="443">
        <f t="shared" si="32"/>
        <v>0</v>
      </c>
      <c r="F322" s="443">
        <f t="shared" si="33"/>
        <v>0</v>
      </c>
      <c r="G322" s="443">
        <f t="shared" si="31"/>
        <v>0</v>
      </c>
      <c r="H322" s="444">
        <f t="shared" si="34"/>
        <v>0</v>
      </c>
      <c r="I322" s="836"/>
    </row>
    <row r="323" spans="1:9" ht="15" customHeight="1" x14ac:dyDescent="0.65">
      <c r="A323" s="441">
        <v>312</v>
      </c>
      <c r="B323" s="442">
        <f t="shared" si="28"/>
        <v>53662</v>
      </c>
      <c r="C323" s="443">
        <f t="shared" si="29"/>
        <v>0</v>
      </c>
      <c r="D323" s="443">
        <f t="shared" si="30"/>
        <v>0</v>
      </c>
      <c r="E323" s="443">
        <f t="shared" si="32"/>
        <v>0</v>
      </c>
      <c r="F323" s="443">
        <f t="shared" si="33"/>
        <v>0</v>
      </c>
      <c r="G323" s="443">
        <f t="shared" si="31"/>
        <v>0</v>
      </c>
      <c r="H323" s="444">
        <f t="shared" si="34"/>
        <v>0</v>
      </c>
      <c r="I323" s="836"/>
    </row>
    <row r="324" spans="1:9" ht="15" customHeight="1" x14ac:dyDescent="0.65">
      <c r="A324" s="441">
        <v>313</v>
      </c>
      <c r="B324" s="442">
        <f t="shared" si="28"/>
        <v>53693</v>
      </c>
      <c r="C324" s="443">
        <f t="shared" si="29"/>
        <v>0</v>
      </c>
      <c r="D324" s="443">
        <f t="shared" si="30"/>
        <v>0</v>
      </c>
      <c r="E324" s="443">
        <f t="shared" si="32"/>
        <v>0</v>
      </c>
      <c r="F324" s="443">
        <f t="shared" si="33"/>
        <v>0</v>
      </c>
      <c r="G324" s="443">
        <f t="shared" si="31"/>
        <v>0</v>
      </c>
      <c r="H324" s="444">
        <f t="shared" si="34"/>
        <v>0</v>
      </c>
      <c r="I324" s="836" t="s">
        <v>446</v>
      </c>
    </row>
    <row r="325" spans="1:9" ht="15" customHeight="1" x14ac:dyDescent="0.65">
      <c r="A325" s="441">
        <v>314</v>
      </c>
      <c r="B325" s="442">
        <f t="shared" si="28"/>
        <v>53724</v>
      </c>
      <c r="C325" s="443">
        <f t="shared" si="29"/>
        <v>0</v>
      </c>
      <c r="D325" s="443">
        <f t="shared" si="30"/>
        <v>0</v>
      </c>
      <c r="E325" s="443">
        <f t="shared" si="32"/>
        <v>0</v>
      </c>
      <c r="F325" s="443">
        <f t="shared" si="33"/>
        <v>0</v>
      </c>
      <c r="G325" s="443">
        <f t="shared" si="31"/>
        <v>0</v>
      </c>
      <c r="H325" s="444">
        <f t="shared" si="34"/>
        <v>0</v>
      </c>
      <c r="I325" s="836"/>
    </row>
    <row r="326" spans="1:9" ht="15" customHeight="1" x14ac:dyDescent="0.65">
      <c r="A326" s="441">
        <v>315</v>
      </c>
      <c r="B326" s="442">
        <f t="shared" si="28"/>
        <v>53752</v>
      </c>
      <c r="C326" s="443">
        <f t="shared" si="29"/>
        <v>0</v>
      </c>
      <c r="D326" s="443">
        <f t="shared" si="30"/>
        <v>0</v>
      </c>
      <c r="E326" s="443">
        <f t="shared" si="32"/>
        <v>0</v>
      </c>
      <c r="F326" s="443">
        <f t="shared" si="33"/>
        <v>0</v>
      </c>
      <c r="G326" s="443">
        <f t="shared" si="31"/>
        <v>0</v>
      </c>
      <c r="H326" s="444">
        <f t="shared" si="34"/>
        <v>0</v>
      </c>
      <c r="I326" s="836"/>
    </row>
    <row r="327" spans="1:9" ht="15" customHeight="1" x14ac:dyDescent="0.65">
      <c r="A327" s="441">
        <v>316</v>
      </c>
      <c r="B327" s="442">
        <f t="shared" si="28"/>
        <v>53783</v>
      </c>
      <c r="C327" s="443">
        <f t="shared" si="29"/>
        <v>0</v>
      </c>
      <c r="D327" s="443">
        <f t="shared" si="30"/>
        <v>0</v>
      </c>
      <c r="E327" s="443">
        <f t="shared" si="32"/>
        <v>0</v>
      </c>
      <c r="F327" s="443">
        <f t="shared" si="33"/>
        <v>0</v>
      </c>
      <c r="G327" s="443">
        <f t="shared" si="31"/>
        <v>0</v>
      </c>
      <c r="H327" s="444">
        <f t="shared" si="34"/>
        <v>0</v>
      </c>
      <c r="I327" s="836"/>
    </row>
    <row r="328" spans="1:9" ht="15" customHeight="1" x14ac:dyDescent="0.65">
      <c r="A328" s="441">
        <v>317</v>
      </c>
      <c r="B328" s="442">
        <f t="shared" si="28"/>
        <v>53813</v>
      </c>
      <c r="C328" s="443">
        <f t="shared" si="29"/>
        <v>0</v>
      </c>
      <c r="D328" s="443">
        <f t="shared" si="30"/>
        <v>0</v>
      </c>
      <c r="E328" s="443">
        <f t="shared" si="32"/>
        <v>0</v>
      </c>
      <c r="F328" s="443">
        <f t="shared" si="33"/>
        <v>0</v>
      </c>
      <c r="G328" s="443">
        <f t="shared" si="31"/>
        <v>0</v>
      </c>
      <c r="H328" s="444">
        <f t="shared" si="34"/>
        <v>0</v>
      </c>
      <c r="I328" s="836"/>
    </row>
    <row r="329" spans="1:9" ht="15" customHeight="1" x14ac:dyDescent="0.65">
      <c r="A329" s="441">
        <v>318</v>
      </c>
      <c r="B329" s="442">
        <f t="shared" si="28"/>
        <v>53844</v>
      </c>
      <c r="C329" s="443">
        <f t="shared" si="29"/>
        <v>0</v>
      </c>
      <c r="D329" s="443">
        <f t="shared" si="30"/>
        <v>0</v>
      </c>
      <c r="E329" s="443">
        <f t="shared" si="32"/>
        <v>0</v>
      </c>
      <c r="F329" s="443">
        <f t="shared" si="33"/>
        <v>0</v>
      </c>
      <c r="G329" s="443">
        <f t="shared" si="31"/>
        <v>0</v>
      </c>
      <c r="H329" s="444">
        <f t="shared" si="34"/>
        <v>0</v>
      </c>
      <c r="I329" s="836"/>
    </row>
    <row r="330" spans="1:9" ht="15" customHeight="1" x14ac:dyDescent="0.65">
      <c r="A330" s="441">
        <v>319</v>
      </c>
      <c r="B330" s="442">
        <f t="shared" si="28"/>
        <v>53874</v>
      </c>
      <c r="C330" s="443">
        <f t="shared" si="29"/>
        <v>0</v>
      </c>
      <c r="D330" s="443">
        <f t="shared" si="30"/>
        <v>0</v>
      </c>
      <c r="E330" s="443">
        <f t="shared" si="32"/>
        <v>0</v>
      </c>
      <c r="F330" s="443">
        <f t="shared" si="33"/>
        <v>0</v>
      </c>
      <c r="G330" s="443">
        <f t="shared" si="31"/>
        <v>0</v>
      </c>
      <c r="H330" s="444">
        <f t="shared" si="34"/>
        <v>0</v>
      </c>
      <c r="I330" s="836"/>
    </row>
    <row r="331" spans="1:9" ht="15" customHeight="1" x14ac:dyDescent="0.65">
      <c r="A331" s="441">
        <v>320</v>
      </c>
      <c r="B331" s="442">
        <f t="shared" si="28"/>
        <v>53905</v>
      </c>
      <c r="C331" s="443">
        <f t="shared" si="29"/>
        <v>0</v>
      </c>
      <c r="D331" s="443">
        <f t="shared" si="30"/>
        <v>0</v>
      </c>
      <c r="E331" s="443">
        <f t="shared" si="32"/>
        <v>0</v>
      </c>
      <c r="F331" s="443">
        <f t="shared" si="33"/>
        <v>0</v>
      </c>
      <c r="G331" s="443">
        <f t="shared" si="31"/>
        <v>0</v>
      </c>
      <c r="H331" s="444">
        <f t="shared" si="34"/>
        <v>0</v>
      </c>
      <c r="I331" s="836"/>
    </row>
    <row r="332" spans="1:9" ht="15" customHeight="1" x14ac:dyDescent="0.65">
      <c r="A332" s="441">
        <v>321</v>
      </c>
      <c r="B332" s="442">
        <f t="shared" ref="B332:B371" si="35">EDATE($B$7,A331)</f>
        <v>53936</v>
      </c>
      <c r="C332" s="443">
        <f t="shared" ref="C332:C371" si="36">IFERROR(IF($H$3&lt;=H331, $H$3, H331+H331*$B$4/$B$6), "")</f>
        <v>0</v>
      </c>
      <c r="D332" s="443">
        <f t="shared" ref="D332:D371" si="37">IFERROR(IF($B$8&lt;H331-F332, $B$8, H331-F332), "")</f>
        <v>0</v>
      </c>
      <c r="E332" s="443">
        <f t="shared" si="32"/>
        <v>0</v>
      </c>
      <c r="F332" s="443">
        <f t="shared" si="33"/>
        <v>0</v>
      </c>
      <c r="G332" s="443">
        <f t="shared" ref="G332:G371" si="38">IFERROR(IF(C332&gt;0, $B$4/$B$6*H331, 0), "")</f>
        <v>0</v>
      </c>
      <c r="H332" s="444">
        <f t="shared" si="34"/>
        <v>0</v>
      </c>
      <c r="I332" s="836"/>
    </row>
    <row r="333" spans="1:9" ht="15" customHeight="1" x14ac:dyDescent="0.65">
      <c r="A333" s="441">
        <v>322</v>
      </c>
      <c r="B333" s="442">
        <f t="shared" si="35"/>
        <v>53966</v>
      </c>
      <c r="C333" s="443">
        <f t="shared" si="36"/>
        <v>0</v>
      </c>
      <c r="D333" s="443">
        <f t="shared" si="37"/>
        <v>0</v>
      </c>
      <c r="E333" s="443">
        <f t="shared" ref="E333:E371" si="39">IFERROR(C333+D333, "")</f>
        <v>0</v>
      </c>
      <c r="F333" s="443">
        <f t="shared" ref="F333:F371" si="40">IFERROR(IF(C333&gt;0, MIN(C333-G333, H332), 0), "")</f>
        <v>0</v>
      </c>
      <c r="G333" s="443">
        <f t="shared" si="38"/>
        <v>0</v>
      </c>
      <c r="H333" s="444">
        <f t="shared" ref="H333:H371" si="41">IFERROR(IF(H332 &gt;0, H332-F333-D333, 0), "")</f>
        <v>0</v>
      </c>
      <c r="I333" s="836"/>
    </row>
    <row r="334" spans="1:9" ht="15" customHeight="1" x14ac:dyDescent="0.65">
      <c r="A334" s="441">
        <v>323</v>
      </c>
      <c r="B334" s="442">
        <f t="shared" si="35"/>
        <v>53997</v>
      </c>
      <c r="C334" s="443">
        <f t="shared" si="36"/>
        <v>0</v>
      </c>
      <c r="D334" s="443">
        <f t="shared" si="37"/>
        <v>0</v>
      </c>
      <c r="E334" s="443">
        <f t="shared" si="39"/>
        <v>0</v>
      </c>
      <c r="F334" s="443">
        <f t="shared" si="40"/>
        <v>0</v>
      </c>
      <c r="G334" s="443">
        <f t="shared" si="38"/>
        <v>0</v>
      </c>
      <c r="H334" s="444">
        <f t="shared" si="41"/>
        <v>0</v>
      </c>
      <c r="I334" s="836"/>
    </row>
    <row r="335" spans="1:9" ht="15" customHeight="1" x14ac:dyDescent="0.65">
      <c r="A335" s="441">
        <v>324</v>
      </c>
      <c r="B335" s="442">
        <f t="shared" si="35"/>
        <v>54027</v>
      </c>
      <c r="C335" s="443">
        <f t="shared" si="36"/>
        <v>0</v>
      </c>
      <c r="D335" s="443">
        <f t="shared" si="37"/>
        <v>0</v>
      </c>
      <c r="E335" s="443">
        <f t="shared" si="39"/>
        <v>0</v>
      </c>
      <c r="F335" s="443">
        <f t="shared" si="40"/>
        <v>0</v>
      </c>
      <c r="G335" s="443">
        <f t="shared" si="38"/>
        <v>0</v>
      </c>
      <c r="H335" s="444">
        <f t="shared" si="41"/>
        <v>0</v>
      </c>
      <c r="I335" s="836"/>
    </row>
    <row r="336" spans="1:9" ht="15" customHeight="1" x14ac:dyDescent="0.65">
      <c r="A336" s="441">
        <v>325</v>
      </c>
      <c r="B336" s="442">
        <f t="shared" si="35"/>
        <v>54058</v>
      </c>
      <c r="C336" s="443">
        <f t="shared" si="36"/>
        <v>0</v>
      </c>
      <c r="D336" s="443">
        <f t="shared" si="37"/>
        <v>0</v>
      </c>
      <c r="E336" s="443">
        <f t="shared" si="39"/>
        <v>0</v>
      </c>
      <c r="F336" s="443">
        <f t="shared" si="40"/>
        <v>0</v>
      </c>
      <c r="G336" s="443">
        <f t="shared" si="38"/>
        <v>0</v>
      </c>
      <c r="H336" s="444">
        <f t="shared" si="41"/>
        <v>0</v>
      </c>
      <c r="I336" s="836" t="s">
        <v>447</v>
      </c>
    </row>
    <row r="337" spans="1:9" ht="15" customHeight="1" x14ac:dyDescent="0.65">
      <c r="A337" s="441">
        <v>326</v>
      </c>
      <c r="B337" s="442">
        <f t="shared" si="35"/>
        <v>54089</v>
      </c>
      <c r="C337" s="443">
        <f t="shared" si="36"/>
        <v>0</v>
      </c>
      <c r="D337" s="443">
        <f t="shared" si="37"/>
        <v>0</v>
      </c>
      <c r="E337" s="443">
        <f t="shared" si="39"/>
        <v>0</v>
      </c>
      <c r="F337" s="443">
        <f t="shared" si="40"/>
        <v>0</v>
      </c>
      <c r="G337" s="443">
        <f t="shared" si="38"/>
        <v>0</v>
      </c>
      <c r="H337" s="444">
        <f t="shared" si="41"/>
        <v>0</v>
      </c>
      <c r="I337" s="836"/>
    </row>
    <row r="338" spans="1:9" ht="15" customHeight="1" x14ac:dyDescent="0.65">
      <c r="A338" s="441">
        <v>327</v>
      </c>
      <c r="B338" s="442">
        <f t="shared" si="35"/>
        <v>54118</v>
      </c>
      <c r="C338" s="443">
        <f t="shared" si="36"/>
        <v>0</v>
      </c>
      <c r="D338" s="443">
        <f t="shared" si="37"/>
        <v>0</v>
      </c>
      <c r="E338" s="443">
        <f t="shared" si="39"/>
        <v>0</v>
      </c>
      <c r="F338" s="443">
        <f t="shared" si="40"/>
        <v>0</v>
      </c>
      <c r="G338" s="443">
        <f t="shared" si="38"/>
        <v>0</v>
      </c>
      <c r="H338" s="444">
        <f t="shared" si="41"/>
        <v>0</v>
      </c>
      <c r="I338" s="836"/>
    </row>
    <row r="339" spans="1:9" ht="15" customHeight="1" x14ac:dyDescent="0.65">
      <c r="A339" s="441">
        <v>328</v>
      </c>
      <c r="B339" s="442">
        <f t="shared" si="35"/>
        <v>54149</v>
      </c>
      <c r="C339" s="443">
        <f t="shared" si="36"/>
        <v>0</v>
      </c>
      <c r="D339" s="443">
        <f t="shared" si="37"/>
        <v>0</v>
      </c>
      <c r="E339" s="443">
        <f t="shared" si="39"/>
        <v>0</v>
      </c>
      <c r="F339" s="443">
        <f t="shared" si="40"/>
        <v>0</v>
      </c>
      <c r="G339" s="443">
        <f t="shared" si="38"/>
        <v>0</v>
      </c>
      <c r="H339" s="444">
        <f t="shared" si="41"/>
        <v>0</v>
      </c>
      <c r="I339" s="836"/>
    </row>
    <row r="340" spans="1:9" ht="15" customHeight="1" x14ac:dyDescent="0.65">
      <c r="A340" s="441">
        <v>329</v>
      </c>
      <c r="B340" s="442">
        <f t="shared" si="35"/>
        <v>54179</v>
      </c>
      <c r="C340" s="443">
        <f t="shared" si="36"/>
        <v>0</v>
      </c>
      <c r="D340" s="443">
        <f t="shared" si="37"/>
        <v>0</v>
      </c>
      <c r="E340" s="443">
        <f t="shared" si="39"/>
        <v>0</v>
      </c>
      <c r="F340" s="443">
        <f t="shared" si="40"/>
        <v>0</v>
      </c>
      <c r="G340" s="443">
        <f t="shared" si="38"/>
        <v>0</v>
      </c>
      <c r="H340" s="444">
        <f t="shared" si="41"/>
        <v>0</v>
      </c>
      <c r="I340" s="836"/>
    </row>
    <row r="341" spans="1:9" ht="15" customHeight="1" x14ac:dyDescent="0.65">
      <c r="A341" s="441">
        <v>330</v>
      </c>
      <c r="B341" s="442">
        <f t="shared" si="35"/>
        <v>54210</v>
      </c>
      <c r="C341" s="443">
        <f t="shared" si="36"/>
        <v>0</v>
      </c>
      <c r="D341" s="443">
        <f t="shared" si="37"/>
        <v>0</v>
      </c>
      <c r="E341" s="443">
        <f t="shared" si="39"/>
        <v>0</v>
      </c>
      <c r="F341" s="443">
        <f t="shared" si="40"/>
        <v>0</v>
      </c>
      <c r="G341" s="443">
        <f t="shared" si="38"/>
        <v>0</v>
      </c>
      <c r="H341" s="444">
        <f t="shared" si="41"/>
        <v>0</v>
      </c>
      <c r="I341" s="836"/>
    </row>
    <row r="342" spans="1:9" ht="15" customHeight="1" x14ac:dyDescent="0.65">
      <c r="A342" s="441">
        <v>331</v>
      </c>
      <c r="B342" s="442">
        <f t="shared" si="35"/>
        <v>54240</v>
      </c>
      <c r="C342" s="443">
        <f t="shared" si="36"/>
        <v>0</v>
      </c>
      <c r="D342" s="443">
        <f t="shared" si="37"/>
        <v>0</v>
      </c>
      <c r="E342" s="443">
        <f t="shared" si="39"/>
        <v>0</v>
      </c>
      <c r="F342" s="443">
        <f t="shared" si="40"/>
        <v>0</v>
      </c>
      <c r="G342" s="443">
        <f t="shared" si="38"/>
        <v>0</v>
      </c>
      <c r="H342" s="444">
        <f t="shared" si="41"/>
        <v>0</v>
      </c>
      <c r="I342" s="836"/>
    </row>
    <row r="343" spans="1:9" ht="15" customHeight="1" x14ac:dyDescent="0.65">
      <c r="A343" s="441">
        <v>332</v>
      </c>
      <c r="B343" s="442">
        <f t="shared" si="35"/>
        <v>54271</v>
      </c>
      <c r="C343" s="443">
        <f t="shared" si="36"/>
        <v>0</v>
      </c>
      <c r="D343" s="443">
        <f t="shared" si="37"/>
        <v>0</v>
      </c>
      <c r="E343" s="443">
        <f t="shared" si="39"/>
        <v>0</v>
      </c>
      <c r="F343" s="443">
        <f t="shared" si="40"/>
        <v>0</v>
      </c>
      <c r="G343" s="443">
        <f t="shared" si="38"/>
        <v>0</v>
      </c>
      <c r="H343" s="444">
        <f t="shared" si="41"/>
        <v>0</v>
      </c>
      <c r="I343" s="836"/>
    </row>
    <row r="344" spans="1:9" ht="15" customHeight="1" x14ac:dyDescent="0.65">
      <c r="A344" s="441">
        <v>333</v>
      </c>
      <c r="B344" s="442">
        <f t="shared" si="35"/>
        <v>54302</v>
      </c>
      <c r="C344" s="443">
        <f t="shared" si="36"/>
        <v>0</v>
      </c>
      <c r="D344" s="443">
        <f t="shared" si="37"/>
        <v>0</v>
      </c>
      <c r="E344" s="443">
        <f t="shared" si="39"/>
        <v>0</v>
      </c>
      <c r="F344" s="443">
        <f t="shared" si="40"/>
        <v>0</v>
      </c>
      <c r="G344" s="443">
        <f t="shared" si="38"/>
        <v>0</v>
      </c>
      <c r="H344" s="444">
        <f t="shared" si="41"/>
        <v>0</v>
      </c>
      <c r="I344" s="836"/>
    </row>
    <row r="345" spans="1:9" ht="15" customHeight="1" x14ac:dyDescent="0.65">
      <c r="A345" s="441">
        <v>334</v>
      </c>
      <c r="B345" s="442">
        <f t="shared" si="35"/>
        <v>54332</v>
      </c>
      <c r="C345" s="443">
        <f t="shared" si="36"/>
        <v>0</v>
      </c>
      <c r="D345" s="443">
        <f t="shared" si="37"/>
        <v>0</v>
      </c>
      <c r="E345" s="443">
        <f t="shared" si="39"/>
        <v>0</v>
      </c>
      <c r="F345" s="443">
        <f t="shared" si="40"/>
        <v>0</v>
      </c>
      <c r="G345" s="443">
        <f t="shared" si="38"/>
        <v>0</v>
      </c>
      <c r="H345" s="444">
        <f t="shared" si="41"/>
        <v>0</v>
      </c>
      <c r="I345" s="836"/>
    </row>
    <row r="346" spans="1:9" ht="15" customHeight="1" x14ac:dyDescent="0.65">
      <c r="A346" s="441">
        <v>335</v>
      </c>
      <c r="B346" s="442">
        <f t="shared" si="35"/>
        <v>54363</v>
      </c>
      <c r="C346" s="443">
        <f t="shared" si="36"/>
        <v>0</v>
      </c>
      <c r="D346" s="443">
        <f t="shared" si="37"/>
        <v>0</v>
      </c>
      <c r="E346" s="443">
        <f t="shared" si="39"/>
        <v>0</v>
      </c>
      <c r="F346" s="443">
        <f t="shared" si="40"/>
        <v>0</v>
      </c>
      <c r="G346" s="443">
        <f t="shared" si="38"/>
        <v>0</v>
      </c>
      <c r="H346" s="444">
        <f t="shared" si="41"/>
        <v>0</v>
      </c>
      <c r="I346" s="836"/>
    </row>
    <row r="347" spans="1:9" ht="15" customHeight="1" x14ac:dyDescent="0.65">
      <c r="A347" s="441">
        <v>336</v>
      </c>
      <c r="B347" s="442">
        <f t="shared" si="35"/>
        <v>54393</v>
      </c>
      <c r="C347" s="443">
        <f t="shared" si="36"/>
        <v>0</v>
      </c>
      <c r="D347" s="443">
        <f t="shared" si="37"/>
        <v>0</v>
      </c>
      <c r="E347" s="443">
        <f t="shared" si="39"/>
        <v>0</v>
      </c>
      <c r="F347" s="443">
        <f t="shared" si="40"/>
        <v>0</v>
      </c>
      <c r="G347" s="443">
        <f t="shared" si="38"/>
        <v>0</v>
      </c>
      <c r="H347" s="444">
        <f t="shared" si="41"/>
        <v>0</v>
      </c>
      <c r="I347" s="836"/>
    </row>
    <row r="348" spans="1:9" ht="15" customHeight="1" x14ac:dyDescent="0.65">
      <c r="A348" s="441">
        <v>337</v>
      </c>
      <c r="B348" s="442">
        <f t="shared" si="35"/>
        <v>54424</v>
      </c>
      <c r="C348" s="443">
        <f t="shared" si="36"/>
        <v>0</v>
      </c>
      <c r="D348" s="443">
        <f t="shared" si="37"/>
        <v>0</v>
      </c>
      <c r="E348" s="443">
        <f t="shared" si="39"/>
        <v>0</v>
      </c>
      <c r="F348" s="443">
        <f t="shared" si="40"/>
        <v>0</v>
      </c>
      <c r="G348" s="443">
        <f t="shared" si="38"/>
        <v>0</v>
      </c>
      <c r="H348" s="444">
        <f t="shared" si="41"/>
        <v>0</v>
      </c>
      <c r="I348" s="836" t="s">
        <v>448</v>
      </c>
    </row>
    <row r="349" spans="1:9" ht="15" customHeight="1" x14ac:dyDescent="0.65">
      <c r="A349" s="441">
        <v>338</v>
      </c>
      <c r="B349" s="442">
        <f t="shared" si="35"/>
        <v>54455</v>
      </c>
      <c r="C349" s="443">
        <f t="shared" si="36"/>
        <v>0</v>
      </c>
      <c r="D349" s="443">
        <f t="shared" si="37"/>
        <v>0</v>
      </c>
      <c r="E349" s="443">
        <f t="shared" si="39"/>
        <v>0</v>
      </c>
      <c r="F349" s="443">
        <f t="shared" si="40"/>
        <v>0</v>
      </c>
      <c r="G349" s="443">
        <f t="shared" si="38"/>
        <v>0</v>
      </c>
      <c r="H349" s="444">
        <f t="shared" si="41"/>
        <v>0</v>
      </c>
      <c r="I349" s="836"/>
    </row>
    <row r="350" spans="1:9" ht="15" customHeight="1" x14ac:dyDescent="0.65">
      <c r="A350" s="441">
        <v>339</v>
      </c>
      <c r="B350" s="442">
        <f t="shared" si="35"/>
        <v>54483</v>
      </c>
      <c r="C350" s="443">
        <f t="shared" si="36"/>
        <v>0</v>
      </c>
      <c r="D350" s="443">
        <f t="shared" si="37"/>
        <v>0</v>
      </c>
      <c r="E350" s="443">
        <f t="shared" si="39"/>
        <v>0</v>
      </c>
      <c r="F350" s="443">
        <f t="shared" si="40"/>
        <v>0</v>
      </c>
      <c r="G350" s="443">
        <f t="shared" si="38"/>
        <v>0</v>
      </c>
      <c r="H350" s="444">
        <f t="shared" si="41"/>
        <v>0</v>
      </c>
      <c r="I350" s="836"/>
    </row>
    <row r="351" spans="1:9" ht="15" customHeight="1" x14ac:dyDescent="0.65">
      <c r="A351" s="441">
        <v>340</v>
      </c>
      <c r="B351" s="442">
        <f t="shared" si="35"/>
        <v>54514</v>
      </c>
      <c r="C351" s="443">
        <f t="shared" si="36"/>
        <v>0</v>
      </c>
      <c r="D351" s="443">
        <f t="shared" si="37"/>
        <v>0</v>
      </c>
      <c r="E351" s="443">
        <f t="shared" si="39"/>
        <v>0</v>
      </c>
      <c r="F351" s="443">
        <f t="shared" si="40"/>
        <v>0</v>
      </c>
      <c r="G351" s="443">
        <f t="shared" si="38"/>
        <v>0</v>
      </c>
      <c r="H351" s="444">
        <f t="shared" si="41"/>
        <v>0</v>
      </c>
      <c r="I351" s="836"/>
    </row>
    <row r="352" spans="1:9" ht="15" customHeight="1" x14ac:dyDescent="0.65">
      <c r="A352" s="441">
        <v>341</v>
      </c>
      <c r="B352" s="442">
        <f t="shared" si="35"/>
        <v>54544</v>
      </c>
      <c r="C352" s="443">
        <f t="shared" si="36"/>
        <v>0</v>
      </c>
      <c r="D352" s="443">
        <f t="shared" si="37"/>
        <v>0</v>
      </c>
      <c r="E352" s="443">
        <f t="shared" si="39"/>
        <v>0</v>
      </c>
      <c r="F352" s="443">
        <f t="shared" si="40"/>
        <v>0</v>
      </c>
      <c r="G352" s="443">
        <f t="shared" si="38"/>
        <v>0</v>
      </c>
      <c r="H352" s="444">
        <f t="shared" si="41"/>
        <v>0</v>
      </c>
      <c r="I352" s="836"/>
    </row>
    <row r="353" spans="1:9" ht="15" customHeight="1" x14ac:dyDescent="0.65">
      <c r="A353" s="441">
        <v>342</v>
      </c>
      <c r="B353" s="442">
        <f t="shared" si="35"/>
        <v>54575</v>
      </c>
      <c r="C353" s="443">
        <f t="shared" si="36"/>
        <v>0</v>
      </c>
      <c r="D353" s="443">
        <f t="shared" si="37"/>
        <v>0</v>
      </c>
      <c r="E353" s="443">
        <f t="shared" si="39"/>
        <v>0</v>
      </c>
      <c r="F353" s="443">
        <f t="shared" si="40"/>
        <v>0</v>
      </c>
      <c r="G353" s="443">
        <f t="shared" si="38"/>
        <v>0</v>
      </c>
      <c r="H353" s="444">
        <f t="shared" si="41"/>
        <v>0</v>
      </c>
      <c r="I353" s="836"/>
    </row>
    <row r="354" spans="1:9" ht="15" customHeight="1" x14ac:dyDescent="0.65">
      <c r="A354" s="441">
        <v>343</v>
      </c>
      <c r="B354" s="442">
        <f t="shared" si="35"/>
        <v>54605</v>
      </c>
      <c r="C354" s="443">
        <f t="shared" si="36"/>
        <v>0</v>
      </c>
      <c r="D354" s="443">
        <f t="shared" si="37"/>
        <v>0</v>
      </c>
      <c r="E354" s="443">
        <f t="shared" si="39"/>
        <v>0</v>
      </c>
      <c r="F354" s="443">
        <f t="shared" si="40"/>
        <v>0</v>
      </c>
      <c r="G354" s="443">
        <f t="shared" si="38"/>
        <v>0</v>
      </c>
      <c r="H354" s="444">
        <f t="shared" si="41"/>
        <v>0</v>
      </c>
      <c r="I354" s="836"/>
    </row>
    <row r="355" spans="1:9" ht="15" customHeight="1" x14ac:dyDescent="0.65">
      <c r="A355" s="441">
        <v>344</v>
      </c>
      <c r="B355" s="442">
        <f t="shared" si="35"/>
        <v>54636</v>
      </c>
      <c r="C355" s="443">
        <f t="shared" si="36"/>
        <v>0</v>
      </c>
      <c r="D355" s="443">
        <f t="shared" si="37"/>
        <v>0</v>
      </c>
      <c r="E355" s="443">
        <f t="shared" si="39"/>
        <v>0</v>
      </c>
      <c r="F355" s="443">
        <f t="shared" si="40"/>
        <v>0</v>
      </c>
      <c r="G355" s="443">
        <f t="shared" si="38"/>
        <v>0</v>
      </c>
      <c r="H355" s="444">
        <f t="shared" si="41"/>
        <v>0</v>
      </c>
      <c r="I355" s="836"/>
    </row>
    <row r="356" spans="1:9" ht="15" customHeight="1" x14ac:dyDescent="0.65">
      <c r="A356" s="441">
        <v>345</v>
      </c>
      <c r="B356" s="442">
        <f t="shared" si="35"/>
        <v>54667</v>
      </c>
      <c r="C356" s="443">
        <f t="shared" si="36"/>
        <v>0</v>
      </c>
      <c r="D356" s="443">
        <f t="shared" si="37"/>
        <v>0</v>
      </c>
      <c r="E356" s="443">
        <f t="shared" si="39"/>
        <v>0</v>
      </c>
      <c r="F356" s="443">
        <f t="shared" si="40"/>
        <v>0</v>
      </c>
      <c r="G356" s="443">
        <f t="shared" si="38"/>
        <v>0</v>
      </c>
      <c r="H356" s="444">
        <f t="shared" si="41"/>
        <v>0</v>
      </c>
      <c r="I356" s="836"/>
    </row>
    <row r="357" spans="1:9" ht="15" customHeight="1" x14ac:dyDescent="0.65">
      <c r="A357" s="441">
        <v>346</v>
      </c>
      <c r="B357" s="442">
        <f t="shared" si="35"/>
        <v>54697</v>
      </c>
      <c r="C357" s="443">
        <f t="shared" si="36"/>
        <v>0</v>
      </c>
      <c r="D357" s="443">
        <f t="shared" si="37"/>
        <v>0</v>
      </c>
      <c r="E357" s="443">
        <f t="shared" si="39"/>
        <v>0</v>
      </c>
      <c r="F357" s="443">
        <f t="shared" si="40"/>
        <v>0</v>
      </c>
      <c r="G357" s="443">
        <f t="shared" si="38"/>
        <v>0</v>
      </c>
      <c r="H357" s="444">
        <f t="shared" si="41"/>
        <v>0</v>
      </c>
      <c r="I357" s="836"/>
    </row>
    <row r="358" spans="1:9" ht="15" customHeight="1" x14ac:dyDescent="0.65">
      <c r="A358" s="441">
        <v>347</v>
      </c>
      <c r="B358" s="442">
        <f t="shared" si="35"/>
        <v>54728</v>
      </c>
      <c r="C358" s="443">
        <f t="shared" si="36"/>
        <v>0</v>
      </c>
      <c r="D358" s="443">
        <f t="shared" si="37"/>
        <v>0</v>
      </c>
      <c r="E358" s="443">
        <f t="shared" si="39"/>
        <v>0</v>
      </c>
      <c r="F358" s="443">
        <f t="shared" si="40"/>
        <v>0</v>
      </c>
      <c r="G358" s="443">
        <f t="shared" si="38"/>
        <v>0</v>
      </c>
      <c r="H358" s="444">
        <f t="shared" si="41"/>
        <v>0</v>
      </c>
      <c r="I358" s="836"/>
    </row>
    <row r="359" spans="1:9" ht="15" customHeight="1" x14ac:dyDescent="0.65">
      <c r="A359" s="441">
        <v>348</v>
      </c>
      <c r="B359" s="442">
        <f t="shared" si="35"/>
        <v>54758</v>
      </c>
      <c r="C359" s="443">
        <f t="shared" si="36"/>
        <v>0</v>
      </c>
      <c r="D359" s="443">
        <f t="shared" si="37"/>
        <v>0</v>
      </c>
      <c r="E359" s="443">
        <f t="shared" si="39"/>
        <v>0</v>
      </c>
      <c r="F359" s="443">
        <f t="shared" si="40"/>
        <v>0</v>
      </c>
      <c r="G359" s="443">
        <f t="shared" si="38"/>
        <v>0</v>
      </c>
      <c r="H359" s="444">
        <f t="shared" si="41"/>
        <v>0</v>
      </c>
      <c r="I359" s="836"/>
    </row>
    <row r="360" spans="1:9" ht="15" customHeight="1" x14ac:dyDescent="0.65">
      <c r="A360" s="441">
        <v>349</v>
      </c>
      <c r="B360" s="442">
        <f t="shared" si="35"/>
        <v>54789</v>
      </c>
      <c r="C360" s="443">
        <f t="shared" si="36"/>
        <v>0</v>
      </c>
      <c r="D360" s="443">
        <f t="shared" si="37"/>
        <v>0</v>
      </c>
      <c r="E360" s="443">
        <f t="shared" si="39"/>
        <v>0</v>
      </c>
      <c r="F360" s="443">
        <f t="shared" si="40"/>
        <v>0</v>
      </c>
      <c r="G360" s="443">
        <f t="shared" si="38"/>
        <v>0</v>
      </c>
      <c r="H360" s="444">
        <f t="shared" si="41"/>
        <v>0</v>
      </c>
      <c r="I360" s="836" t="s">
        <v>449</v>
      </c>
    </row>
    <row r="361" spans="1:9" ht="15" customHeight="1" x14ac:dyDescent="0.65">
      <c r="A361" s="441">
        <v>350</v>
      </c>
      <c r="B361" s="442">
        <f t="shared" si="35"/>
        <v>54820</v>
      </c>
      <c r="C361" s="443">
        <f t="shared" si="36"/>
        <v>0</v>
      </c>
      <c r="D361" s="443">
        <f t="shared" si="37"/>
        <v>0</v>
      </c>
      <c r="E361" s="443">
        <f t="shared" si="39"/>
        <v>0</v>
      </c>
      <c r="F361" s="443">
        <f t="shared" si="40"/>
        <v>0</v>
      </c>
      <c r="G361" s="443">
        <f t="shared" si="38"/>
        <v>0</v>
      </c>
      <c r="H361" s="444">
        <f t="shared" si="41"/>
        <v>0</v>
      </c>
      <c r="I361" s="836"/>
    </row>
    <row r="362" spans="1:9" ht="15" customHeight="1" x14ac:dyDescent="0.65">
      <c r="A362" s="441">
        <v>351</v>
      </c>
      <c r="B362" s="442">
        <f t="shared" si="35"/>
        <v>54848</v>
      </c>
      <c r="C362" s="443">
        <f t="shared" si="36"/>
        <v>0</v>
      </c>
      <c r="D362" s="443">
        <f t="shared" si="37"/>
        <v>0</v>
      </c>
      <c r="E362" s="443">
        <f t="shared" si="39"/>
        <v>0</v>
      </c>
      <c r="F362" s="443">
        <f t="shared" si="40"/>
        <v>0</v>
      </c>
      <c r="G362" s="443">
        <f t="shared" si="38"/>
        <v>0</v>
      </c>
      <c r="H362" s="444">
        <f t="shared" si="41"/>
        <v>0</v>
      </c>
      <c r="I362" s="836"/>
    </row>
    <row r="363" spans="1:9" ht="15" customHeight="1" x14ac:dyDescent="0.65">
      <c r="A363" s="441">
        <v>352</v>
      </c>
      <c r="B363" s="442">
        <f t="shared" si="35"/>
        <v>54879</v>
      </c>
      <c r="C363" s="443">
        <f t="shared" si="36"/>
        <v>0</v>
      </c>
      <c r="D363" s="443">
        <f t="shared" si="37"/>
        <v>0</v>
      </c>
      <c r="E363" s="443">
        <f t="shared" si="39"/>
        <v>0</v>
      </c>
      <c r="F363" s="443">
        <f t="shared" si="40"/>
        <v>0</v>
      </c>
      <c r="G363" s="443">
        <f t="shared" si="38"/>
        <v>0</v>
      </c>
      <c r="H363" s="444">
        <f t="shared" si="41"/>
        <v>0</v>
      </c>
      <c r="I363" s="836"/>
    </row>
    <row r="364" spans="1:9" ht="15" customHeight="1" x14ac:dyDescent="0.65">
      <c r="A364" s="441">
        <v>353</v>
      </c>
      <c r="B364" s="442">
        <f t="shared" si="35"/>
        <v>54909</v>
      </c>
      <c r="C364" s="443">
        <f t="shared" si="36"/>
        <v>0</v>
      </c>
      <c r="D364" s="443">
        <f t="shared" si="37"/>
        <v>0</v>
      </c>
      <c r="E364" s="443">
        <f t="shared" si="39"/>
        <v>0</v>
      </c>
      <c r="F364" s="443">
        <f t="shared" si="40"/>
        <v>0</v>
      </c>
      <c r="G364" s="443">
        <f t="shared" si="38"/>
        <v>0</v>
      </c>
      <c r="H364" s="444">
        <f t="shared" si="41"/>
        <v>0</v>
      </c>
      <c r="I364" s="836"/>
    </row>
    <row r="365" spans="1:9" ht="15" customHeight="1" x14ac:dyDescent="0.65">
      <c r="A365" s="441">
        <v>354</v>
      </c>
      <c r="B365" s="442">
        <f t="shared" si="35"/>
        <v>54940</v>
      </c>
      <c r="C365" s="443">
        <f t="shared" si="36"/>
        <v>0</v>
      </c>
      <c r="D365" s="443">
        <f t="shared" si="37"/>
        <v>0</v>
      </c>
      <c r="E365" s="443">
        <f t="shared" si="39"/>
        <v>0</v>
      </c>
      <c r="F365" s="443">
        <f t="shared" si="40"/>
        <v>0</v>
      </c>
      <c r="G365" s="443">
        <f t="shared" si="38"/>
        <v>0</v>
      </c>
      <c r="H365" s="444">
        <f t="shared" si="41"/>
        <v>0</v>
      </c>
      <c r="I365" s="836"/>
    </row>
    <row r="366" spans="1:9" ht="15" customHeight="1" x14ac:dyDescent="0.65">
      <c r="A366" s="441">
        <v>355</v>
      </c>
      <c r="B366" s="442">
        <f t="shared" si="35"/>
        <v>54970</v>
      </c>
      <c r="C366" s="443">
        <f t="shared" si="36"/>
        <v>0</v>
      </c>
      <c r="D366" s="443">
        <f t="shared" si="37"/>
        <v>0</v>
      </c>
      <c r="E366" s="443">
        <f t="shared" si="39"/>
        <v>0</v>
      </c>
      <c r="F366" s="443">
        <f t="shared" si="40"/>
        <v>0</v>
      </c>
      <c r="G366" s="443">
        <f t="shared" si="38"/>
        <v>0</v>
      </c>
      <c r="H366" s="444">
        <f t="shared" si="41"/>
        <v>0</v>
      </c>
      <c r="I366" s="836"/>
    </row>
    <row r="367" spans="1:9" ht="15" customHeight="1" x14ac:dyDescent="0.65">
      <c r="A367" s="441">
        <v>356</v>
      </c>
      <c r="B367" s="442">
        <f t="shared" si="35"/>
        <v>55001</v>
      </c>
      <c r="C367" s="443">
        <f t="shared" si="36"/>
        <v>0</v>
      </c>
      <c r="D367" s="443">
        <f t="shared" si="37"/>
        <v>0</v>
      </c>
      <c r="E367" s="443">
        <f t="shared" si="39"/>
        <v>0</v>
      </c>
      <c r="F367" s="443">
        <f t="shared" si="40"/>
        <v>0</v>
      </c>
      <c r="G367" s="443">
        <f t="shared" si="38"/>
        <v>0</v>
      </c>
      <c r="H367" s="444">
        <f t="shared" si="41"/>
        <v>0</v>
      </c>
      <c r="I367" s="836"/>
    </row>
    <row r="368" spans="1:9" ht="15" customHeight="1" x14ac:dyDescent="0.65">
      <c r="A368" s="441">
        <v>357</v>
      </c>
      <c r="B368" s="442">
        <f t="shared" si="35"/>
        <v>55032</v>
      </c>
      <c r="C368" s="443">
        <f t="shared" si="36"/>
        <v>0</v>
      </c>
      <c r="D368" s="443">
        <f t="shared" si="37"/>
        <v>0</v>
      </c>
      <c r="E368" s="443">
        <f t="shared" si="39"/>
        <v>0</v>
      </c>
      <c r="F368" s="443">
        <f t="shared" si="40"/>
        <v>0</v>
      </c>
      <c r="G368" s="443">
        <f t="shared" si="38"/>
        <v>0</v>
      </c>
      <c r="H368" s="444">
        <f t="shared" si="41"/>
        <v>0</v>
      </c>
      <c r="I368" s="836"/>
    </row>
    <row r="369" spans="1:9" ht="15" customHeight="1" x14ac:dyDescent="0.65">
      <c r="A369" s="441">
        <v>358</v>
      </c>
      <c r="B369" s="442">
        <f t="shared" si="35"/>
        <v>55062</v>
      </c>
      <c r="C369" s="443">
        <f t="shared" si="36"/>
        <v>0</v>
      </c>
      <c r="D369" s="443">
        <f t="shared" si="37"/>
        <v>0</v>
      </c>
      <c r="E369" s="443">
        <f t="shared" si="39"/>
        <v>0</v>
      </c>
      <c r="F369" s="443">
        <f t="shared" si="40"/>
        <v>0</v>
      </c>
      <c r="G369" s="443">
        <f t="shared" si="38"/>
        <v>0</v>
      </c>
      <c r="H369" s="444">
        <f t="shared" si="41"/>
        <v>0</v>
      </c>
      <c r="I369" s="836"/>
    </row>
    <row r="370" spans="1:9" ht="15" customHeight="1" x14ac:dyDescent="0.65">
      <c r="A370" s="441">
        <v>359</v>
      </c>
      <c r="B370" s="442">
        <f t="shared" si="35"/>
        <v>55093</v>
      </c>
      <c r="C370" s="443">
        <f t="shared" si="36"/>
        <v>0</v>
      </c>
      <c r="D370" s="443">
        <f t="shared" si="37"/>
        <v>0</v>
      </c>
      <c r="E370" s="443">
        <f t="shared" si="39"/>
        <v>0</v>
      </c>
      <c r="F370" s="443">
        <f t="shared" si="40"/>
        <v>0</v>
      </c>
      <c r="G370" s="443">
        <f t="shared" si="38"/>
        <v>0</v>
      </c>
      <c r="H370" s="444">
        <f t="shared" si="41"/>
        <v>0</v>
      </c>
      <c r="I370" s="836"/>
    </row>
    <row r="371" spans="1:9" ht="15" customHeight="1" x14ac:dyDescent="0.65">
      <c r="A371" s="445">
        <v>360</v>
      </c>
      <c r="B371" s="442">
        <f t="shared" si="35"/>
        <v>55123</v>
      </c>
      <c r="C371" s="446">
        <f t="shared" si="36"/>
        <v>0</v>
      </c>
      <c r="D371" s="446">
        <f t="shared" si="37"/>
        <v>0</v>
      </c>
      <c r="E371" s="446">
        <f t="shared" si="39"/>
        <v>0</v>
      </c>
      <c r="F371" s="446">
        <f t="shared" si="40"/>
        <v>0</v>
      </c>
      <c r="G371" s="446">
        <f t="shared" si="38"/>
        <v>0</v>
      </c>
      <c r="H371" s="447">
        <f t="shared" si="41"/>
        <v>0</v>
      </c>
      <c r="I371" s="836"/>
    </row>
  </sheetData>
  <sheetProtection password="ED20" sheet="1" objects="1" scenarios="1"/>
  <mergeCells count="32">
    <mergeCell ref="I120:I131"/>
    <mergeCell ref="A2:B2"/>
    <mergeCell ref="G2:H2"/>
    <mergeCell ref="I12:I23"/>
    <mergeCell ref="I24:I35"/>
    <mergeCell ref="I36:I47"/>
    <mergeCell ref="I48:I59"/>
    <mergeCell ref="I60:I71"/>
    <mergeCell ref="I72:I83"/>
    <mergeCell ref="I84:I95"/>
    <mergeCell ref="I96:I107"/>
    <mergeCell ref="I108:I119"/>
    <mergeCell ref="I264:I275"/>
    <mergeCell ref="I132:I143"/>
    <mergeCell ref="I144:I155"/>
    <mergeCell ref="I156:I167"/>
    <mergeCell ref="I168:I179"/>
    <mergeCell ref="I180:I191"/>
    <mergeCell ref="I192:I203"/>
    <mergeCell ref="I204:I215"/>
    <mergeCell ref="I216:I227"/>
    <mergeCell ref="I228:I239"/>
    <mergeCell ref="I240:I251"/>
    <mergeCell ref="I252:I263"/>
    <mergeCell ref="I348:I359"/>
    <mergeCell ref="I360:I371"/>
    <mergeCell ref="I276:I287"/>
    <mergeCell ref="I288:I299"/>
    <mergeCell ref="I300:I311"/>
    <mergeCell ref="I312:I323"/>
    <mergeCell ref="I324:I335"/>
    <mergeCell ref="I336:I347"/>
  </mergeCells>
  <conditionalFormatting sqref="A11:H371">
    <cfRule type="expression" dxfId="233" priority="1" stopIfTrue="1">
      <formula>AND(OR($E11=0, $E11=""), OR($H11=0, $H11=""))</formula>
    </cfRule>
  </conditionalFormatting>
  <dataValidations count="1">
    <dataValidation allowBlank="1" showErrorMessage="1" sqref="A1" xr:uid="{00000000-0002-0000-0A00-000000000000}"/>
  </dataValidation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L371"/>
  <sheetViews>
    <sheetView showGridLines="0" workbookViewId="0">
      <selection activeCell="B7" sqref="B7"/>
    </sheetView>
  </sheetViews>
  <sheetFormatPr defaultColWidth="13.75" defaultRowHeight="15" customHeight="1" x14ac:dyDescent="0.65"/>
  <cols>
    <col min="1" max="5" width="13.75" style="415"/>
    <col min="6" max="6" width="13.75" style="415" customWidth="1"/>
    <col min="7" max="7" width="18.125" style="415" customWidth="1"/>
    <col min="8" max="8" width="13.75" style="415"/>
    <col min="9" max="9" width="5.75" style="415" bestFit="1" customWidth="1"/>
    <col min="10" max="16384" width="13.75" style="415"/>
  </cols>
  <sheetData>
    <row r="1" spans="1:12" ht="30" customHeight="1" thickBot="1" x14ac:dyDescent="0.8">
      <c r="A1" s="411" t="s">
        <v>4</v>
      </c>
      <c r="B1" s="202"/>
      <c r="C1" s="202"/>
      <c r="D1" s="202"/>
      <c r="E1" s="202"/>
      <c r="F1" s="202"/>
      <c r="G1" s="202"/>
      <c r="H1" s="202"/>
      <c r="I1" s="202"/>
    </row>
    <row r="2" spans="1:12" ht="30" customHeight="1" thickTop="1" x14ac:dyDescent="0.65">
      <c r="A2" s="837" t="s">
        <v>41</v>
      </c>
      <c r="B2" s="837"/>
      <c r="C2" s="417"/>
      <c r="D2" s="418"/>
      <c r="E2" s="419"/>
      <c r="G2" s="838" t="s">
        <v>5</v>
      </c>
      <c r="H2" s="838"/>
    </row>
    <row r="3" spans="1:12" ht="15" customHeight="1" x14ac:dyDescent="0.65">
      <c r="A3" s="420" t="s">
        <v>0</v>
      </c>
      <c r="B3" s="421">
        <f>'BTL-Master-10.5%'!K32</f>
        <v>0</v>
      </c>
      <c r="E3" s="419"/>
      <c r="G3" s="422" t="s">
        <v>2</v>
      </c>
      <c r="H3" s="421">
        <f>IFERROR(PMT(B4/12,B5*B6,-B3), "")</f>
        <v>0</v>
      </c>
    </row>
    <row r="4" spans="1:12" ht="15" customHeight="1" x14ac:dyDescent="0.65">
      <c r="A4" s="420" t="s">
        <v>1</v>
      </c>
      <c r="B4" s="449">
        <f>'BTL-Master-10.5%'!K33</f>
        <v>0.1</v>
      </c>
      <c r="E4" s="419"/>
      <c r="G4" s="422" t="s">
        <v>424</v>
      </c>
      <c r="H4" s="423">
        <f>B5*B6</f>
        <v>60</v>
      </c>
      <c r="K4" s="424"/>
      <c r="L4" s="425"/>
    </row>
    <row r="5" spans="1:12" ht="15" customHeight="1" x14ac:dyDescent="0.65">
      <c r="A5" s="420" t="s">
        <v>425</v>
      </c>
      <c r="B5" s="448">
        <f>'BTL-Master-10.5%'!K34</f>
        <v>5</v>
      </c>
      <c r="E5" s="419"/>
      <c r="G5" s="422" t="s">
        <v>426</v>
      </c>
      <c r="H5" s="423">
        <f>COUNTIF(E12:E372,"&gt;"&amp;0)</f>
        <v>0</v>
      </c>
    </row>
    <row r="6" spans="1:12" ht="15" customHeight="1" x14ac:dyDescent="0.65">
      <c r="A6" s="420" t="s">
        <v>427</v>
      </c>
      <c r="B6" s="423">
        <v>12</v>
      </c>
      <c r="E6" s="419"/>
      <c r="G6" s="422" t="s">
        <v>428</v>
      </c>
      <c r="H6" s="421">
        <f>SUM(D12:D362)</f>
        <v>0</v>
      </c>
    </row>
    <row r="7" spans="1:12" ht="15" customHeight="1" x14ac:dyDescent="0.65">
      <c r="A7" s="435" t="s">
        <v>453</v>
      </c>
      <c r="B7" s="476">
        <v>44197</v>
      </c>
      <c r="E7" s="419"/>
      <c r="G7" s="422" t="s">
        <v>430</v>
      </c>
      <c r="H7" s="421">
        <f>SUM(($E$12:$E$371))</f>
        <v>0</v>
      </c>
    </row>
    <row r="8" spans="1:12" ht="15" customHeight="1" x14ac:dyDescent="0.65">
      <c r="A8" s="420" t="s">
        <v>431</v>
      </c>
      <c r="B8" s="477">
        <v>0</v>
      </c>
      <c r="E8" s="419"/>
      <c r="G8" s="422" t="s">
        <v>3</v>
      </c>
      <c r="H8" s="421">
        <f>SUM(G12:G372)</f>
        <v>0</v>
      </c>
    </row>
    <row r="9" spans="1:12" ht="15" customHeight="1" x14ac:dyDescent="0.65">
      <c r="F9" s="428"/>
      <c r="G9" s="428"/>
      <c r="H9" s="429"/>
    </row>
    <row r="10" spans="1:12" ht="30" customHeight="1" x14ac:dyDescent="0.65">
      <c r="A10" s="470" t="s">
        <v>432</v>
      </c>
      <c r="B10" s="475" t="s">
        <v>433</v>
      </c>
      <c r="C10" s="472" t="s">
        <v>434</v>
      </c>
      <c r="D10" s="472" t="s">
        <v>435</v>
      </c>
      <c r="E10" s="472" t="s">
        <v>436</v>
      </c>
      <c r="F10" s="470" t="s">
        <v>437</v>
      </c>
      <c r="G10" s="470" t="s">
        <v>438</v>
      </c>
      <c r="H10" s="473" t="s">
        <v>439</v>
      </c>
      <c r="I10" s="436"/>
    </row>
    <row r="11" spans="1:12" ht="15" customHeight="1" x14ac:dyDescent="0.65">
      <c r="A11" s="437">
        <v>0</v>
      </c>
      <c r="B11" s="438"/>
      <c r="C11" s="439"/>
      <c r="D11" s="439"/>
      <c r="E11" s="439"/>
      <c r="F11" s="439"/>
      <c r="G11" s="439"/>
      <c r="H11" s="440">
        <f>IF(B3&lt;&gt;"",B3,"")</f>
        <v>0</v>
      </c>
      <c r="I11" s="436"/>
    </row>
    <row r="12" spans="1:12" ht="15" customHeight="1" x14ac:dyDescent="0.65">
      <c r="A12" s="441">
        <v>1</v>
      </c>
      <c r="B12" s="442">
        <f>EDATE($B$7,A11)</f>
        <v>44197</v>
      </c>
      <c r="C12" s="443">
        <f t="shared" ref="C12:C75" si="0">IFERROR(IF($H$3&lt;=H11, $H$3, H11+H11*$B$4/$B$6), "")</f>
        <v>0</v>
      </c>
      <c r="D12" s="443">
        <f t="shared" ref="D12:D75" si="1">IFERROR(IF($B$8&lt;H11-F12, $B$8, H11-F12), "")</f>
        <v>0</v>
      </c>
      <c r="E12" s="443">
        <f>IFERROR(C12+D12, "")</f>
        <v>0</v>
      </c>
      <c r="F12" s="443">
        <f>IFERROR(IF(C12&gt;0, MIN(C12-G12, H11), 0), "")</f>
        <v>0</v>
      </c>
      <c r="G12" s="443">
        <f t="shared" ref="G12:G75" si="2">IFERROR(IF(C12&gt;0, $B$4/$B$6*H11, 0), "")</f>
        <v>0</v>
      </c>
      <c r="H12" s="444">
        <f>IFERROR(IF(H11 &gt;0, H11-F12-D12, 0), "")</f>
        <v>0</v>
      </c>
      <c r="I12" s="839" t="s">
        <v>47</v>
      </c>
    </row>
    <row r="13" spans="1:12" ht="15" customHeight="1" x14ac:dyDescent="0.65">
      <c r="A13" s="441">
        <v>2</v>
      </c>
      <c r="B13" s="442">
        <f t="shared" ref="B13:B76" si="3">EDATE($B$7,A12)</f>
        <v>44228</v>
      </c>
      <c r="C13" s="443">
        <f t="shared" si="0"/>
        <v>0</v>
      </c>
      <c r="D13" s="443">
        <f t="shared" si="1"/>
        <v>0</v>
      </c>
      <c r="E13" s="443">
        <f t="shared" ref="E13:E76" si="4">IFERROR(C13+D13, "")</f>
        <v>0</v>
      </c>
      <c r="F13" s="443">
        <f t="shared" ref="F13:F76" si="5">IFERROR(IF(C13&gt;0, MIN(C13-G13, H12), 0), "")</f>
        <v>0</v>
      </c>
      <c r="G13" s="443">
        <f t="shared" si="2"/>
        <v>0</v>
      </c>
      <c r="H13" s="444">
        <f t="shared" ref="H13:H76" si="6">IFERROR(IF(H12 &gt;0, H12-F13-D13, 0), "")</f>
        <v>0</v>
      </c>
      <c r="I13" s="839"/>
    </row>
    <row r="14" spans="1:12" ht="15" customHeight="1" x14ac:dyDescent="0.65">
      <c r="A14" s="441">
        <v>3</v>
      </c>
      <c r="B14" s="442">
        <f t="shared" si="3"/>
        <v>44256</v>
      </c>
      <c r="C14" s="443">
        <f t="shared" si="0"/>
        <v>0</v>
      </c>
      <c r="D14" s="443">
        <f t="shared" si="1"/>
        <v>0</v>
      </c>
      <c r="E14" s="443">
        <f t="shared" si="4"/>
        <v>0</v>
      </c>
      <c r="F14" s="443">
        <f t="shared" si="5"/>
        <v>0</v>
      </c>
      <c r="G14" s="443">
        <f t="shared" si="2"/>
        <v>0</v>
      </c>
      <c r="H14" s="444">
        <f t="shared" si="6"/>
        <v>0</v>
      </c>
      <c r="I14" s="839"/>
    </row>
    <row r="15" spans="1:12" ht="15" customHeight="1" x14ac:dyDescent="0.65">
      <c r="A15" s="441">
        <v>4</v>
      </c>
      <c r="B15" s="442">
        <f t="shared" si="3"/>
        <v>44287</v>
      </c>
      <c r="C15" s="443">
        <f t="shared" si="0"/>
        <v>0</v>
      </c>
      <c r="D15" s="443">
        <f t="shared" si="1"/>
        <v>0</v>
      </c>
      <c r="E15" s="443">
        <f t="shared" si="4"/>
        <v>0</v>
      </c>
      <c r="F15" s="443">
        <f t="shared" si="5"/>
        <v>0</v>
      </c>
      <c r="G15" s="443">
        <f t="shared" si="2"/>
        <v>0</v>
      </c>
      <c r="H15" s="444">
        <f t="shared" si="6"/>
        <v>0</v>
      </c>
      <c r="I15" s="839"/>
    </row>
    <row r="16" spans="1:12" ht="15" customHeight="1" x14ac:dyDescent="0.65">
      <c r="A16" s="441">
        <v>5</v>
      </c>
      <c r="B16" s="442">
        <f t="shared" si="3"/>
        <v>44317</v>
      </c>
      <c r="C16" s="443">
        <f t="shared" si="0"/>
        <v>0</v>
      </c>
      <c r="D16" s="443">
        <f t="shared" si="1"/>
        <v>0</v>
      </c>
      <c r="E16" s="443">
        <f t="shared" si="4"/>
        <v>0</v>
      </c>
      <c r="F16" s="443">
        <f t="shared" si="5"/>
        <v>0</v>
      </c>
      <c r="G16" s="443">
        <f t="shared" si="2"/>
        <v>0</v>
      </c>
      <c r="H16" s="444">
        <f t="shared" si="6"/>
        <v>0</v>
      </c>
      <c r="I16" s="839"/>
    </row>
    <row r="17" spans="1:9" ht="15" customHeight="1" x14ac:dyDescent="0.65">
      <c r="A17" s="441">
        <v>6</v>
      </c>
      <c r="B17" s="442">
        <f t="shared" si="3"/>
        <v>44348</v>
      </c>
      <c r="C17" s="443">
        <f t="shared" si="0"/>
        <v>0</v>
      </c>
      <c r="D17" s="443">
        <f t="shared" si="1"/>
        <v>0</v>
      </c>
      <c r="E17" s="443">
        <f t="shared" si="4"/>
        <v>0</v>
      </c>
      <c r="F17" s="443">
        <f t="shared" si="5"/>
        <v>0</v>
      </c>
      <c r="G17" s="443">
        <f t="shared" si="2"/>
        <v>0</v>
      </c>
      <c r="H17" s="444">
        <f t="shared" si="6"/>
        <v>0</v>
      </c>
      <c r="I17" s="839"/>
    </row>
    <row r="18" spans="1:9" ht="15" customHeight="1" x14ac:dyDescent="0.65">
      <c r="A18" s="441">
        <v>7</v>
      </c>
      <c r="B18" s="442">
        <f t="shared" si="3"/>
        <v>44378</v>
      </c>
      <c r="C18" s="443">
        <f t="shared" si="0"/>
        <v>0</v>
      </c>
      <c r="D18" s="443">
        <f t="shared" si="1"/>
        <v>0</v>
      </c>
      <c r="E18" s="443">
        <f t="shared" si="4"/>
        <v>0</v>
      </c>
      <c r="F18" s="443">
        <f t="shared" si="5"/>
        <v>0</v>
      </c>
      <c r="G18" s="443">
        <f t="shared" si="2"/>
        <v>0</v>
      </c>
      <c r="H18" s="444">
        <f t="shared" si="6"/>
        <v>0</v>
      </c>
      <c r="I18" s="839"/>
    </row>
    <row r="19" spans="1:9" ht="15" customHeight="1" x14ac:dyDescent="0.65">
      <c r="A19" s="441">
        <v>8</v>
      </c>
      <c r="B19" s="442">
        <f t="shared" si="3"/>
        <v>44409</v>
      </c>
      <c r="C19" s="443">
        <f t="shared" si="0"/>
        <v>0</v>
      </c>
      <c r="D19" s="443">
        <f t="shared" si="1"/>
        <v>0</v>
      </c>
      <c r="E19" s="443">
        <f t="shared" si="4"/>
        <v>0</v>
      </c>
      <c r="F19" s="443">
        <f t="shared" si="5"/>
        <v>0</v>
      </c>
      <c r="G19" s="443">
        <f t="shared" si="2"/>
        <v>0</v>
      </c>
      <c r="H19" s="444">
        <f t="shared" si="6"/>
        <v>0</v>
      </c>
      <c r="I19" s="839"/>
    </row>
    <row r="20" spans="1:9" ht="15" customHeight="1" x14ac:dyDescent="0.65">
      <c r="A20" s="441">
        <v>9</v>
      </c>
      <c r="B20" s="442">
        <f t="shared" si="3"/>
        <v>44440</v>
      </c>
      <c r="C20" s="443">
        <f t="shared" si="0"/>
        <v>0</v>
      </c>
      <c r="D20" s="443">
        <f t="shared" si="1"/>
        <v>0</v>
      </c>
      <c r="E20" s="443">
        <f t="shared" si="4"/>
        <v>0</v>
      </c>
      <c r="F20" s="443">
        <f t="shared" si="5"/>
        <v>0</v>
      </c>
      <c r="G20" s="443">
        <f t="shared" si="2"/>
        <v>0</v>
      </c>
      <c r="H20" s="444">
        <f t="shared" si="6"/>
        <v>0</v>
      </c>
      <c r="I20" s="839"/>
    </row>
    <row r="21" spans="1:9" ht="15" customHeight="1" x14ac:dyDescent="0.65">
      <c r="A21" s="441">
        <v>10</v>
      </c>
      <c r="B21" s="442">
        <f t="shared" si="3"/>
        <v>44470</v>
      </c>
      <c r="C21" s="443">
        <f t="shared" si="0"/>
        <v>0</v>
      </c>
      <c r="D21" s="443">
        <f t="shared" si="1"/>
        <v>0</v>
      </c>
      <c r="E21" s="443">
        <f t="shared" si="4"/>
        <v>0</v>
      </c>
      <c r="F21" s="443">
        <f t="shared" si="5"/>
        <v>0</v>
      </c>
      <c r="G21" s="443">
        <f t="shared" si="2"/>
        <v>0</v>
      </c>
      <c r="H21" s="444">
        <f t="shared" si="6"/>
        <v>0</v>
      </c>
      <c r="I21" s="839"/>
    </row>
    <row r="22" spans="1:9" ht="15" customHeight="1" x14ac:dyDescent="0.65">
      <c r="A22" s="441">
        <v>11</v>
      </c>
      <c r="B22" s="442">
        <f t="shared" si="3"/>
        <v>44501</v>
      </c>
      <c r="C22" s="443">
        <f t="shared" si="0"/>
        <v>0</v>
      </c>
      <c r="D22" s="443">
        <f t="shared" si="1"/>
        <v>0</v>
      </c>
      <c r="E22" s="443">
        <f t="shared" si="4"/>
        <v>0</v>
      </c>
      <c r="F22" s="443">
        <f t="shared" si="5"/>
        <v>0</v>
      </c>
      <c r="G22" s="443">
        <f t="shared" si="2"/>
        <v>0</v>
      </c>
      <c r="H22" s="444">
        <f t="shared" si="6"/>
        <v>0</v>
      </c>
      <c r="I22" s="839"/>
    </row>
    <row r="23" spans="1:9" ht="15" customHeight="1" x14ac:dyDescent="0.65">
      <c r="A23" s="441">
        <v>12</v>
      </c>
      <c r="B23" s="442">
        <f t="shared" si="3"/>
        <v>44531</v>
      </c>
      <c r="C23" s="443">
        <f t="shared" si="0"/>
        <v>0</v>
      </c>
      <c r="D23" s="443">
        <f t="shared" si="1"/>
        <v>0</v>
      </c>
      <c r="E23" s="443">
        <f t="shared" si="4"/>
        <v>0</v>
      </c>
      <c r="F23" s="443">
        <f t="shared" si="5"/>
        <v>0</v>
      </c>
      <c r="G23" s="443">
        <f t="shared" si="2"/>
        <v>0</v>
      </c>
      <c r="H23" s="444">
        <f t="shared" si="6"/>
        <v>0</v>
      </c>
      <c r="I23" s="839"/>
    </row>
    <row r="24" spans="1:9" ht="15" customHeight="1" x14ac:dyDescent="0.65">
      <c r="A24" s="441">
        <v>13</v>
      </c>
      <c r="B24" s="442">
        <f t="shared" si="3"/>
        <v>44562</v>
      </c>
      <c r="C24" s="443">
        <f t="shared" si="0"/>
        <v>0</v>
      </c>
      <c r="D24" s="443">
        <f t="shared" si="1"/>
        <v>0</v>
      </c>
      <c r="E24" s="443">
        <f t="shared" si="4"/>
        <v>0</v>
      </c>
      <c r="F24" s="443">
        <f t="shared" si="5"/>
        <v>0</v>
      </c>
      <c r="G24" s="443">
        <f t="shared" si="2"/>
        <v>0</v>
      </c>
      <c r="H24" s="444">
        <f t="shared" si="6"/>
        <v>0</v>
      </c>
      <c r="I24" s="839" t="s">
        <v>48</v>
      </c>
    </row>
    <row r="25" spans="1:9" ht="15" customHeight="1" x14ac:dyDescent="0.65">
      <c r="A25" s="441">
        <v>14</v>
      </c>
      <c r="B25" s="442">
        <f t="shared" si="3"/>
        <v>44593</v>
      </c>
      <c r="C25" s="443">
        <f t="shared" si="0"/>
        <v>0</v>
      </c>
      <c r="D25" s="443">
        <f t="shared" si="1"/>
        <v>0</v>
      </c>
      <c r="E25" s="443">
        <f t="shared" si="4"/>
        <v>0</v>
      </c>
      <c r="F25" s="443">
        <f t="shared" si="5"/>
        <v>0</v>
      </c>
      <c r="G25" s="443">
        <f t="shared" si="2"/>
        <v>0</v>
      </c>
      <c r="H25" s="444">
        <f t="shared" si="6"/>
        <v>0</v>
      </c>
      <c r="I25" s="839"/>
    </row>
    <row r="26" spans="1:9" ht="15" customHeight="1" x14ac:dyDescent="0.65">
      <c r="A26" s="441">
        <v>15</v>
      </c>
      <c r="B26" s="442">
        <f t="shared" si="3"/>
        <v>44621</v>
      </c>
      <c r="C26" s="443">
        <f t="shared" si="0"/>
        <v>0</v>
      </c>
      <c r="D26" s="443">
        <f t="shared" si="1"/>
        <v>0</v>
      </c>
      <c r="E26" s="443">
        <f t="shared" si="4"/>
        <v>0</v>
      </c>
      <c r="F26" s="443">
        <f t="shared" si="5"/>
        <v>0</v>
      </c>
      <c r="G26" s="443">
        <f t="shared" si="2"/>
        <v>0</v>
      </c>
      <c r="H26" s="444">
        <f t="shared" si="6"/>
        <v>0</v>
      </c>
      <c r="I26" s="839"/>
    </row>
    <row r="27" spans="1:9" ht="15" customHeight="1" x14ac:dyDescent="0.65">
      <c r="A27" s="441">
        <v>16</v>
      </c>
      <c r="B27" s="442">
        <f t="shared" si="3"/>
        <v>44652</v>
      </c>
      <c r="C27" s="443">
        <f t="shared" si="0"/>
        <v>0</v>
      </c>
      <c r="D27" s="443">
        <f t="shared" si="1"/>
        <v>0</v>
      </c>
      <c r="E27" s="443">
        <f t="shared" si="4"/>
        <v>0</v>
      </c>
      <c r="F27" s="443">
        <f t="shared" si="5"/>
        <v>0</v>
      </c>
      <c r="G27" s="443">
        <f t="shared" si="2"/>
        <v>0</v>
      </c>
      <c r="H27" s="444">
        <f t="shared" si="6"/>
        <v>0</v>
      </c>
      <c r="I27" s="839"/>
    </row>
    <row r="28" spans="1:9" ht="15" customHeight="1" x14ac:dyDescent="0.65">
      <c r="A28" s="441">
        <v>17</v>
      </c>
      <c r="B28" s="442">
        <f t="shared" si="3"/>
        <v>44682</v>
      </c>
      <c r="C28" s="443">
        <f t="shared" si="0"/>
        <v>0</v>
      </c>
      <c r="D28" s="443">
        <f t="shared" si="1"/>
        <v>0</v>
      </c>
      <c r="E28" s="443">
        <f t="shared" si="4"/>
        <v>0</v>
      </c>
      <c r="F28" s="443">
        <f t="shared" si="5"/>
        <v>0</v>
      </c>
      <c r="G28" s="443">
        <f t="shared" si="2"/>
        <v>0</v>
      </c>
      <c r="H28" s="444">
        <f t="shared" si="6"/>
        <v>0</v>
      </c>
      <c r="I28" s="839"/>
    </row>
    <row r="29" spans="1:9" ht="15" customHeight="1" x14ac:dyDescent="0.65">
      <c r="A29" s="441">
        <v>18</v>
      </c>
      <c r="B29" s="442">
        <f t="shared" si="3"/>
        <v>44713</v>
      </c>
      <c r="C29" s="443">
        <f t="shared" si="0"/>
        <v>0</v>
      </c>
      <c r="D29" s="443">
        <f t="shared" si="1"/>
        <v>0</v>
      </c>
      <c r="E29" s="443">
        <f t="shared" si="4"/>
        <v>0</v>
      </c>
      <c r="F29" s="443">
        <f t="shared" si="5"/>
        <v>0</v>
      </c>
      <c r="G29" s="443">
        <f t="shared" si="2"/>
        <v>0</v>
      </c>
      <c r="H29" s="444">
        <f t="shared" si="6"/>
        <v>0</v>
      </c>
      <c r="I29" s="839"/>
    </row>
    <row r="30" spans="1:9" ht="15" customHeight="1" x14ac:dyDescent="0.65">
      <c r="A30" s="441">
        <v>19</v>
      </c>
      <c r="B30" s="442">
        <f t="shared" si="3"/>
        <v>44743</v>
      </c>
      <c r="C30" s="443">
        <f t="shared" si="0"/>
        <v>0</v>
      </c>
      <c r="D30" s="443">
        <f t="shared" si="1"/>
        <v>0</v>
      </c>
      <c r="E30" s="443">
        <f t="shared" si="4"/>
        <v>0</v>
      </c>
      <c r="F30" s="443">
        <f t="shared" si="5"/>
        <v>0</v>
      </c>
      <c r="G30" s="443">
        <f t="shared" si="2"/>
        <v>0</v>
      </c>
      <c r="H30" s="444">
        <f t="shared" si="6"/>
        <v>0</v>
      </c>
      <c r="I30" s="839"/>
    </row>
    <row r="31" spans="1:9" ht="15" customHeight="1" x14ac:dyDescent="0.65">
      <c r="A31" s="441">
        <v>20</v>
      </c>
      <c r="B31" s="442">
        <f t="shared" si="3"/>
        <v>44774</v>
      </c>
      <c r="C31" s="443">
        <f t="shared" si="0"/>
        <v>0</v>
      </c>
      <c r="D31" s="443">
        <f t="shared" si="1"/>
        <v>0</v>
      </c>
      <c r="E31" s="443">
        <f t="shared" si="4"/>
        <v>0</v>
      </c>
      <c r="F31" s="443">
        <f t="shared" si="5"/>
        <v>0</v>
      </c>
      <c r="G31" s="443">
        <f t="shared" si="2"/>
        <v>0</v>
      </c>
      <c r="H31" s="444">
        <f t="shared" si="6"/>
        <v>0</v>
      </c>
      <c r="I31" s="839"/>
    </row>
    <row r="32" spans="1:9" ht="15" customHeight="1" x14ac:dyDescent="0.65">
      <c r="A32" s="441">
        <v>21</v>
      </c>
      <c r="B32" s="442">
        <f t="shared" si="3"/>
        <v>44805</v>
      </c>
      <c r="C32" s="443">
        <f t="shared" si="0"/>
        <v>0</v>
      </c>
      <c r="D32" s="443">
        <f t="shared" si="1"/>
        <v>0</v>
      </c>
      <c r="E32" s="443">
        <f t="shared" si="4"/>
        <v>0</v>
      </c>
      <c r="F32" s="443">
        <f t="shared" si="5"/>
        <v>0</v>
      </c>
      <c r="G32" s="443">
        <f t="shared" si="2"/>
        <v>0</v>
      </c>
      <c r="H32" s="444">
        <f t="shared" si="6"/>
        <v>0</v>
      </c>
      <c r="I32" s="839"/>
    </row>
    <row r="33" spans="1:9" ht="15" customHeight="1" x14ac:dyDescent="0.65">
      <c r="A33" s="441">
        <v>22</v>
      </c>
      <c r="B33" s="442">
        <f t="shared" si="3"/>
        <v>44835</v>
      </c>
      <c r="C33" s="443">
        <f t="shared" si="0"/>
        <v>0</v>
      </c>
      <c r="D33" s="443">
        <f t="shared" si="1"/>
        <v>0</v>
      </c>
      <c r="E33" s="443">
        <f t="shared" si="4"/>
        <v>0</v>
      </c>
      <c r="F33" s="443">
        <f t="shared" si="5"/>
        <v>0</v>
      </c>
      <c r="G33" s="443">
        <f t="shared" si="2"/>
        <v>0</v>
      </c>
      <c r="H33" s="444">
        <f t="shared" si="6"/>
        <v>0</v>
      </c>
      <c r="I33" s="839"/>
    </row>
    <row r="34" spans="1:9" ht="15" customHeight="1" x14ac:dyDescent="0.65">
      <c r="A34" s="441">
        <v>23</v>
      </c>
      <c r="B34" s="442">
        <f t="shared" si="3"/>
        <v>44866</v>
      </c>
      <c r="C34" s="443">
        <f t="shared" si="0"/>
        <v>0</v>
      </c>
      <c r="D34" s="443">
        <f t="shared" si="1"/>
        <v>0</v>
      </c>
      <c r="E34" s="443">
        <f t="shared" si="4"/>
        <v>0</v>
      </c>
      <c r="F34" s="443">
        <f t="shared" si="5"/>
        <v>0</v>
      </c>
      <c r="G34" s="443">
        <f t="shared" si="2"/>
        <v>0</v>
      </c>
      <c r="H34" s="444">
        <f t="shared" si="6"/>
        <v>0</v>
      </c>
      <c r="I34" s="839"/>
    </row>
    <row r="35" spans="1:9" ht="15" customHeight="1" x14ac:dyDescent="0.65">
      <c r="A35" s="441">
        <v>24</v>
      </c>
      <c r="B35" s="442">
        <f t="shared" si="3"/>
        <v>44896</v>
      </c>
      <c r="C35" s="443">
        <f t="shared" si="0"/>
        <v>0</v>
      </c>
      <c r="D35" s="443">
        <f t="shared" si="1"/>
        <v>0</v>
      </c>
      <c r="E35" s="443">
        <f t="shared" si="4"/>
        <v>0</v>
      </c>
      <c r="F35" s="443">
        <f t="shared" si="5"/>
        <v>0</v>
      </c>
      <c r="G35" s="443">
        <f t="shared" si="2"/>
        <v>0</v>
      </c>
      <c r="H35" s="444">
        <f t="shared" si="6"/>
        <v>0</v>
      </c>
      <c r="I35" s="839"/>
    </row>
    <row r="36" spans="1:9" ht="15" customHeight="1" x14ac:dyDescent="0.65">
      <c r="A36" s="441">
        <v>25</v>
      </c>
      <c r="B36" s="442">
        <f t="shared" si="3"/>
        <v>44927</v>
      </c>
      <c r="C36" s="443">
        <f t="shared" si="0"/>
        <v>0</v>
      </c>
      <c r="D36" s="443">
        <f t="shared" si="1"/>
        <v>0</v>
      </c>
      <c r="E36" s="443">
        <f t="shared" si="4"/>
        <v>0</v>
      </c>
      <c r="F36" s="443">
        <f t="shared" si="5"/>
        <v>0</v>
      </c>
      <c r="G36" s="443">
        <f t="shared" si="2"/>
        <v>0</v>
      </c>
      <c r="H36" s="444">
        <f t="shared" si="6"/>
        <v>0</v>
      </c>
      <c r="I36" s="839" t="s">
        <v>49</v>
      </c>
    </row>
    <row r="37" spans="1:9" ht="15" customHeight="1" x14ac:dyDescent="0.65">
      <c r="A37" s="441">
        <v>26</v>
      </c>
      <c r="B37" s="442">
        <f t="shared" si="3"/>
        <v>44958</v>
      </c>
      <c r="C37" s="443">
        <f t="shared" si="0"/>
        <v>0</v>
      </c>
      <c r="D37" s="443">
        <f t="shared" si="1"/>
        <v>0</v>
      </c>
      <c r="E37" s="443">
        <f t="shared" si="4"/>
        <v>0</v>
      </c>
      <c r="F37" s="443">
        <f t="shared" si="5"/>
        <v>0</v>
      </c>
      <c r="G37" s="443">
        <f t="shared" si="2"/>
        <v>0</v>
      </c>
      <c r="H37" s="444">
        <f t="shared" si="6"/>
        <v>0</v>
      </c>
      <c r="I37" s="839"/>
    </row>
    <row r="38" spans="1:9" ht="15" customHeight="1" x14ac:dyDescent="0.65">
      <c r="A38" s="441">
        <v>27</v>
      </c>
      <c r="B38" s="442">
        <f t="shared" si="3"/>
        <v>44986</v>
      </c>
      <c r="C38" s="443">
        <f t="shared" si="0"/>
        <v>0</v>
      </c>
      <c r="D38" s="443">
        <f t="shared" si="1"/>
        <v>0</v>
      </c>
      <c r="E38" s="443">
        <f t="shared" si="4"/>
        <v>0</v>
      </c>
      <c r="F38" s="443">
        <f t="shared" si="5"/>
        <v>0</v>
      </c>
      <c r="G38" s="443">
        <f t="shared" si="2"/>
        <v>0</v>
      </c>
      <c r="H38" s="444">
        <f t="shared" si="6"/>
        <v>0</v>
      </c>
      <c r="I38" s="839"/>
    </row>
    <row r="39" spans="1:9" ht="15" customHeight="1" x14ac:dyDescent="0.65">
      <c r="A39" s="441">
        <v>28</v>
      </c>
      <c r="B39" s="442">
        <f t="shared" si="3"/>
        <v>45017</v>
      </c>
      <c r="C39" s="443">
        <f t="shared" si="0"/>
        <v>0</v>
      </c>
      <c r="D39" s="443">
        <f t="shared" si="1"/>
        <v>0</v>
      </c>
      <c r="E39" s="443">
        <f t="shared" si="4"/>
        <v>0</v>
      </c>
      <c r="F39" s="443">
        <f t="shared" si="5"/>
        <v>0</v>
      </c>
      <c r="G39" s="443">
        <f t="shared" si="2"/>
        <v>0</v>
      </c>
      <c r="H39" s="444">
        <f t="shared" si="6"/>
        <v>0</v>
      </c>
      <c r="I39" s="839"/>
    </row>
    <row r="40" spans="1:9" ht="15" customHeight="1" x14ac:dyDescent="0.65">
      <c r="A40" s="441">
        <v>29</v>
      </c>
      <c r="B40" s="442">
        <f t="shared" si="3"/>
        <v>45047</v>
      </c>
      <c r="C40" s="443">
        <f t="shared" si="0"/>
        <v>0</v>
      </c>
      <c r="D40" s="443">
        <f t="shared" si="1"/>
        <v>0</v>
      </c>
      <c r="E40" s="443">
        <f t="shared" si="4"/>
        <v>0</v>
      </c>
      <c r="F40" s="443">
        <f t="shared" si="5"/>
        <v>0</v>
      </c>
      <c r="G40" s="443">
        <f t="shared" si="2"/>
        <v>0</v>
      </c>
      <c r="H40" s="444">
        <f t="shared" si="6"/>
        <v>0</v>
      </c>
      <c r="I40" s="839"/>
    </row>
    <row r="41" spans="1:9" ht="15" customHeight="1" x14ac:dyDescent="0.65">
      <c r="A41" s="441">
        <v>30</v>
      </c>
      <c r="B41" s="442">
        <f t="shared" si="3"/>
        <v>45078</v>
      </c>
      <c r="C41" s="443">
        <f t="shared" si="0"/>
        <v>0</v>
      </c>
      <c r="D41" s="443">
        <f t="shared" si="1"/>
        <v>0</v>
      </c>
      <c r="E41" s="443">
        <f t="shared" si="4"/>
        <v>0</v>
      </c>
      <c r="F41" s="443">
        <f t="shared" si="5"/>
        <v>0</v>
      </c>
      <c r="G41" s="443">
        <f t="shared" si="2"/>
        <v>0</v>
      </c>
      <c r="H41" s="444">
        <f t="shared" si="6"/>
        <v>0</v>
      </c>
      <c r="I41" s="839"/>
    </row>
    <row r="42" spans="1:9" ht="15" customHeight="1" x14ac:dyDescent="0.65">
      <c r="A42" s="441">
        <v>31</v>
      </c>
      <c r="B42" s="442">
        <f t="shared" si="3"/>
        <v>45108</v>
      </c>
      <c r="C42" s="443">
        <f t="shared" si="0"/>
        <v>0</v>
      </c>
      <c r="D42" s="443">
        <f t="shared" si="1"/>
        <v>0</v>
      </c>
      <c r="E42" s="443">
        <f t="shared" si="4"/>
        <v>0</v>
      </c>
      <c r="F42" s="443">
        <f t="shared" si="5"/>
        <v>0</v>
      </c>
      <c r="G42" s="443">
        <f t="shared" si="2"/>
        <v>0</v>
      </c>
      <c r="H42" s="444">
        <f t="shared" si="6"/>
        <v>0</v>
      </c>
      <c r="I42" s="839"/>
    </row>
    <row r="43" spans="1:9" ht="15" customHeight="1" x14ac:dyDescent="0.65">
      <c r="A43" s="441">
        <v>32</v>
      </c>
      <c r="B43" s="442">
        <f t="shared" si="3"/>
        <v>45139</v>
      </c>
      <c r="C43" s="443">
        <f t="shared" si="0"/>
        <v>0</v>
      </c>
      <c r="D43" s="443">
        <f t="shared" si="1"/>
        <v>0</v>
      </c>
      <c r="E43" s="443">
        <f t="shared" si="4"/>
        <v>0</v>
      </c>
      <c r="F43" s="443">
        <f t="shared" si="5"/>
        <v>0</v>
      </c>
      <c r="G43" s="443">
        <f t="shared" si="2"/>
        <v>0</v>
      </c>
      <c r="H43" s="444">
        <f t="shared" si="6"/>
        <v>0</v>
      </c>
      <c r="I43" s="839"/>
    </row>
    <row r="44" spans="1:9" ht="15" customHeight="1" x14ac:dyDescent="0.65">
      <c r="A44" s="441">
        <v>33</v>
      </c>
      <c r="B44" s="442">
        <f t="shared" si="3"/>
        <v>45170</v>
      </c>
      <c r="C44" s="443">
        <f t="shared" si="0"/>
        <v>0</v>
      </c>
      <c r="D44" s="443">
        <f t="shared" si="1"/>
        <v>0</v>
      </c>
      <c r="E44" s="443">
        <f t="shared" si="4"/>
        <v>0</v>
      </c>
      <c r="F44" s="443">
        <f t="shared" si="5"/>
        <v>0</v>
      </c>
      <c r="G44" s="443">
        <f t="shared" si="2"/>
        <v>0</v>
      </c>
      <c r="H44" s="444">
        <f t="shared" si="6"/>
        <v>0</v>
      </c>
      <c r="I44" s="839"/>
    </row>
    <row r="45" spans="1:9" ht="15" customHeight="1" x14ac:dyDescent="0.65">
      <c r="A45" s="441">
        <v>34</v>
      </c>
      <c r="B45" s="442">
        <f t="shared" si="3"/>
        <v>45200</v>
      </c>
      <c r="C45" s="443">
        <f t="shared" si="0"/>
        <v>0</v>
      </c>
      <c r="D45" s="443">
        <f t="shared" si="1"/>
        <v>0</v>
      </c>
      <c r="E45" s="443">
        <f t="shared" si="4"/>
        <v>0</v>
      </c>
      <c r="F45" s="443">
        <f t="shared" si="5"/>
        <v>0</v>
      </c>
      <c r="G45" s="443">
        <f t="shared" si="2"/>
        <v>0</v>
      </c>
      <c r="H45" s="444">
        <f t="shared" si="6"/>
        <v>0</v>
      </c>
      <c r="I45" s="839"/>
    </row>
    <row r="46" spans="1:9" ht="15" customHeight="1" x14ac:dyDescent="0.65">
      <c r="A46" s="441">
        <v>35</v>
      </c>
      <c r="B46" s="442">
        <f t="shared" si="3"/>
        <v>45231</v>
      </c>
      <c r="C46" s="443">
        <f t="shared" si="0"/>
        <v>0</v>
      </c>
      <c r="D46" s="443">
        <f t="shared" si="1"/>
        <v>0</v>
      </c>
      <c r="E46" s="443">
        <f t="shared" si="4"/>
        <v>0</v>
      </c>
      <c r="F46" s="443">
        <f t="shared" si="5"/>
        <v>0</v>
      </c>
      <c r="G46" s="443">
        <f t="shared" si="2"/>
        <v>0</v>
      </c>
      <c r="H46" s="444">
        <f t="shared" si="6"/>
        <v>0</v>
      </c>
      <c r="I46" s="839"/>
    </row>
    <row r="47" spans="1:9" ht="15" customHeight="1" x14ac:dyDescent="0.65">
      <c r="A47" s="441">
        <v>36</v>
      </c>
      <c r="B47" s="442">
        <f t="shared" si="3"/>
        <v>45261</v>
      </c>
      <c r="C47" s="443">
        <f t="shared" si="0"/>
        <v>0</v>
      </c>
      <c r="D47" s="443">
        <f t="shared" si="1"/>
        <v>0</v>
      </c>
      <c r="E47" s="443">
        <f t="shared" si="4"/>
        <v>0</v>
      </c>
      <c r="F47" s="443">
        <f t="shared" si="5"/>
        <v>0</v>
      </c>
      <c r="G47" s="443">
        <f t="shared" si="2"/>
        <v>0</v>
      </c>
      <c r="H47" s="444">
        <f t="shared" si="6"/>
        <v>0</v>
      </c>
      <c r="I47" s="839"/>
    </row>
    <row r="48" spans="1:9" ht="15" customHeight="1" x14ac:dyDescent="0.65">
      <c r="A48" s="441">
        <v>37</v>
      </c>
      <c r="B48" s="442">
        <f t="shared" si="3"/>
        <v>45292</v>
      </c>
      <c r="C48" s="443">
        <f t="shared" si="0"/>
        <v>0</v>
      </c>
      <c r="D48" s="443">
        <f t="shared" si="1"/>
        <v>0</v>
      </c>
      <c r="E48" s="443">
        <f t="shared" si="4"/>
        <v>0</v>
      </c>
      <c r="F48" s="443">
        <f t="shared" si="5"/>
        <v>0</v>
      </c>
      <c r="G48" s="443">
        <f t="shared" si="2"/>
        <v>0</v>
      </c>
      <c r="H48" s="444">
        <f t="shared" si="6"/>
        <v>0</v>
      </c>
      <c r="I48" s="839" t="s">
        <v>50</v>
      </c>
    </row>
    <row r="49" spans="1:9" ht="15" customHeight="1" x14ac:dyDescent="0.65">
      <c r="A49" s="441">
        <v>38</v>
      </c>
      <c r="B49" s="442">
        <f t="shared" si="3"/>
        <v>45323</v>
      </c>
      <c r="C49" s="443">
        <f t="shared" si="0"/>
        <v>0</v>
      </c>
      <c r="D49" s="443">
        <f t="shared" si="1"/>
        <v>0</v>
      </c>
      <c r="E49" s="443">
        <f t="shared" si="4"/>
        <v>0</v>
      </c>
      <c r="F49" s="443">
        <f t="shared" si="5"/>
        <v>0</v>
      </c>
      <c r="G49" s="443">
        <f t="shared" si="2"/>
        <v>0</v>
      </c>
      <c r="H49" s="444">
        <f t="shared" si="6"/>
        <v>0</v>
      </c>
      <c r="I49" s="839"/>
    </row>
    <row r="50" spans="1:9" ht="15" customHeight="1" x14ac:dyDescent="0.65">
      <c r="A50" s="441">
        <v>39</v>
      </c>
      <c r="B50" s="442">
        <f t="shared" si="3"/>
        <v>45352</v>
      </c>
      <c r="C50" s="443">
        <f t="shared" si="0"/>
        <v>0</v>
      </c>
      <c r="D50" s="443">
        <f t="shared" si="1"/>
        <v>0</v>
      </c>
      <c r="E50" s="443">
        <f t="shared" si="4"/>
        <v>0</v>
      </c>
      <c r="F50" s="443">
        <f t="shared" si="5"/>
        <v>0</v>
      </c>
      <c r="G50" s="443">
        <f t="shared" si="2"/>
        <v>0</v>
      </c>
      <c r="H50" s="444">
        <f t="shared" si="6"/>
        <v>0</v>
      </c>
      <c r="I50" s="839"/>
    </row>
    <row r="51" spans="1:9" ht="15" customHeight="1" x14ac:dyDescent="0.65">
      <c r="A51" s="441">
        <v>40</v>
      </c>
      <c r="B51" s="442">
        <f t="shared" si="3"/>
        <v>45383</v>
      </c>
      <c r="C51" s="443">
        <f t="shared" si="0"/>
        <v>0</v>
      </c>
      <c r="D51" s="443">
        <f t="shared" si="1"/>
        <v>0</v>
      </c>
      <c r="E51" s="443">
        <f t="shared" si="4"/>
        <v>0</v>
      </c>
      <c r="F51" s="443">
        <f t="shared" si="5"/>
        <v>0</v>
      </c>
      <c r="G51" s="443">
        <f t="shared" si="2"/>
        <v>0</v>
      </c>
      <c r="H51" s="444">
        <f t="shared" si="6"/>
        <v>0</v>
      </c>
      <c r="I51" s="839"/>
    </row>
    <row r="52" spans="1:9" ht="15" customHeight="1" x14ac:dyDescent="0.65">
      <c r="A52" s="441">
        <v>41</v>
      </c>
      <c r="B52" s="442">
        <f t="shared" si="3"/>
        <v>45413</v>
      </c>
      <c r="C52" s="443">
        <f t="shared" si="0"/>
        <v>0</v>
      </c>
      <c r="D52" s="443">
        <f t="shared" si="1"/>
        <v>0</v>
      </c>
      <c r="E52" s="443">
        <f t="shared" si="4"/>
        <v>0</v>
      </c>
      <c r="F52" s="443">
        <f t="shared" si="5"/>
        <v>0</v>
      </c>
      <c r="G52" s="443">
        <f t="shared" si="2"/>
        <v>0</v>
      </c>
      <c r="H52" s="444">
        <f t="shared" si="6"/>
        <v>0</v>
      </c>
      <c r="I52" s="839"/>
    </row>
    <row r="53" spans="1:9" ht="15" customHeight="1" x14ac:dyDescent="0.65">
      <c r="A53" s="441">
        <v>42</v>
      </c>
      <c r="B53" s="442">
        <f t="shared" si="3"/>
        <v>45444</v>
      </c>
      <c r="C53" s="443">
        <f t="shared" si="0"/>
        <v>0</v>
      </c>
      <c r="D53" s="443">
        <f t="shared" si="1"/>
        <v>0</v>
      </c>
      <c r="E53" s="443">
        <f t="shared" si="4"/>
        <v>0</v>
      </c>
      <c r="F53" s="443">
        <f t="shared" si="5"/>
        <v>0</v>
      </c>
      <c r="G53" s="443">
        <f t="shared" si="2"/>
        <v>0</v>
      </c>
      <c r="H53" s="444">
        <f t="shared" si="6"/>
        <v>0</v>
      </c>
      <c r="I53" s="839"/>
    </row>
    <row r="54" spans="1:9" ht="15" customHeight="1" x14ac:dyDescent="0.65">
      <c r="A54" s="441">
        <v>43</v>
      </c>
      <c r="B54" s="442">
        <f t="shared" si="3"/>
        <v>45474</v>
      </c>
      <c r="C54" s="443">
        <f t="shared" si="0"/>
        <v>0</v>
      </c>
      <c r="D54" s="443">
        <f t="shared" si="1"/>
        <v>0</v>
      </c>
      <c r="E54" s="443">
        <f t="shared" si="4"/>
        <v>0</v>
      </c>
      <c r="F54" s="443">
        <f t="shared" si="5"/>
        <v>0</v>
      </c>
      <c r="G54" s="443">
        <f t="shared" si="2"/>
        <v>0</v>
      </c>
      <c r="H54" s="444">
        <f t="shared" si="6"/>
        <v>0</v>
      </c>
      <c r="I54" s="839"/>
    </row>
    <row r="55" spans="1:9" ht="15" customHeight="1" x14ac:dyDescent="0.65">
      <c r="A55" s="441">
        <v>44</v>
      </c>
      <c r="B55" s="442">
        <f t="shared" si="3"/>
        <v>45505</v>
      </c>
      <c r="C55" s="443">
        <f t="shared" si="0"/>
        <v>0</v>
      </c>
      <c r="D55" s="443">
        <f t="shared" si="1"/>
        <v>0</v>
      </c>
      <c r="E55" s="443">
        <f t="shared" si="4"/>
        <v>0</v>
      </c>
      <c r="F55" s="443">
        <f t="shared" si="5"/>
        <v>0</v>
      </c>
      <c r="G55" s="443">
        <f t="shared" si="2"/>
        <v>0</v>
      </c>
      <c r="H55" s="444">
        <f t="shared" si="6"/>
        <v>0</v>
      </c>
      <c r="I55" s="839"/>
    </row>
    <row r="56" spans="1:9" ht="15" customHeight="1" x14ac:dyDescent="0.65">
      <c r="A56" s="441">
        <v>45</v>
      </c>
      <c r="B56" s="442">
        <f t="shared" si="3"/>
        <v>45536</v>
      </c>
      <c r="C56" s="443">
        <f t="shared" si="0"/>
        <v>0</v>
      </c>
      <c r="D56" s="443">
        <f t="shared" si="1"/>
        <v>0</v>
      </c>
      <c r="E56" s="443">
        <f t="shared" si="4"/>
        <v>0</v>
      </c>
      <c r="F56" s="443">
        <f t="shared" si="5"/>
        <v>0</v>
      </c>
      <c r="G56" s="443">
        <f t="shared" si="2"/>
        <v>0</v>
      </c>
      <c r="H56" s="444">
        <f t="shared" si="6"/>
        <v>0</v>
      </c>
      <c r="I56" s="839"/>
    </row>
    <row r="57" spans="1:9" ht="15" customHeight="1" x14ac:dyDescent="0.65">
      <c r="A57" s="441">
        <v>46</v>
      </c>
      <c r="B57" s="442">
        <f t="shared" si="3"/>
        <v>45566</v>
      </c>
      <c r="C57" s="443">
        <f t="shared" si="0"/>
        <v>0</v>
      </c>
      <c r="D57" s="443">
        <f t="shared" si="1"/>
        <v>0</v>
      </c>
      <c r="E57" s="443">
        <f t="shared" si="4"/>
        <v>0</v>
      </c>
      <c r="F57" s="443">
        <f t="shared" si="5"/>
        <v>0</v>
      </c>
      <c r="G57" s="443">
        <f t="shared" si="2"/>
        <v>0</v>
      </c>
      <c r="H57" s="444">
        <f t="shared" si="6"/>
        <v>0</v>
      </c>
      <c r="I57" s="839"/>
    </row>
    <row r="58" spans="1:9" ht="15" customHeight="1" x14ac:dyDescent="0.65">
      <c r="A58" s="441">
        <v>47</v>
      </c>
      <c r="B58" s="442">
        <f t="shared" si="3"/>
        <v>45597</v>
      </c>
      <c r="C58" s="443">
        <f t="shared" si="0"/>
        <v>0</v>
      </c>
      <c r="D58" s="443">
        <f t="shared" si="1"/>
        <v>0</v>
      </c>
      <c r="E58" s="443">
        <f t="shared" si="4"/>
        <v>0</v>
      </c>
      <c r="F58" s="443">
        <f t="shared" si="5"/>
        <v>0</v>
      </c>
      <c r="G58" s="443">
        <f t="shared" si="2"/>
        <v>0</v>
      </c>
      <c r="H58" s="444">
        <f t="shared" si="6"/>
        <v>0</v>
      </c>
      <c r="I58" s="839"/>
    </row>
    <row r="59" spans="1:9" ht="15" customHeight="1" x14ac:dyDescent="0.65">
      <c r="A59" s="441">
        <v>48</v>
      </c>
      <c r="B59" s="442">
        <f t="shared" si="3"/>
        <v>45627</v>
      </c>
      <c r="C59" s="443">
        <f t="shared" si="0"/>
        <v>0</v>
      </c>
      <c r="D59" s="443">
        <f t="shared" si="1"/>
        <v>0</v>
      </c>
      <c r="E59" s="443">
        <f t="shared" si="4"/>
        <v>0</v>
      </c>
      <c r="F59" s="443">
        <f t="shared" si="5"/>
        <v>0</v>
      </c>
      <c r="G59" s="443">
        <f t="shared" si="2"/>
        <v>0</v>
      </c>
      <c r="H59" s="444">
        <f t="shared" si="6"/>
        <v>0</v>
      </c>
      <c r="I59" s="839"/>
    </row>
    <row r="60" spans="1:9" ht="15" customHeight="1" x14ac:dyDescent="0.65">
      <c r="A60" s="441">
        <v>49</v>
      </c>
      <c r="B60" s="442">
        <f t="shared" si="3"/>
        <v>45658</v>
      </c>
      <c r="C60" s="443">
        <f t="shared" si="0"/>
        <v>0</v>
      </c>
      <c r="D60" s="443">
        <f t="shared" si="1"/>
        <v>0</v>
      </c>
      <c r="E60" s="443">
        <f t="shared" si="4"/>
        <v>0</v>
      </c>
      <c r="F60" s="443">
        <f t="shared" si="5"/>
        <v>0</v>
      </c>
      <c r="G60" s="443">
        <f t="shared" si="2"/>
        <v>0</v>
      </c>
      <c r="H60" s="444">
        <f t="shared" si="6"/>
        <v>0</v>
      </c>
      <c r="I60" s="839" t="s">
        <v>51</v>
      </c>
    </row>
    <row r="61" spans="1:9" ht="15" customHeight="1" x14ac:dyDescent="0.65">
      <c r="A61" s="441">
        <v>50</v>
      </c>
      <c r="B61" s="442">
        <f t="shared" si="3"/>
        <v>45689</v>
      </c>
      <c r="C61" s="443">
        <f t="shared" si="0"/>
        <v>0</v>
      </c>
      <c r="D61" s="443">
        <f t="shared" si="1"/>
        <v>0</v>
      </c>
      <c r="E61" s="443">
        <f t="shared" si="4"/>
        <v>0</v>
      </c>
      <c r="F61" s="443">
        <f t="shared" si="5"/>
        <v>0</v>
      </c>
      <c r="G61" s="443">
        <f t="shared" si="2"/>
        <v>0</v>
      </c>
      <c r="H61" s="444">
        <f t="shared" si="6"/>
        <v>0</v>
      </c>
      <c r="I61" s="839"/>
    </row>
    <row r="62" spans="1:9" ht="15" customHeight="1" x14ac:dyDescent="0.65">
      <c r="A62" s="441">
        <v>51</v>
      </c>
      <c r="B62" s="442">
        <f t="shared" si="3"/>
        <v>45717</v>
      </c>
      <c r="C62" s="443">
        <f t="shared" si="0"/>
        <v>0</v>
      </c>
      <c r="D62" s="443">
        <f t="shared" si="1"/>
        <v>0</v>
      </c>
      <c r="E62" s="443">
        <f t="shared" si="4"/>
        <v>0</v>
      </c>
      <c r="F62" s="443">
        <f t="shared" si="5"/>
        <v>0</v>
      </c>
      <c r="G62" s="443">
        <f t="shared" si="2"/>
        <v>0</v>
      </c>
      <c r="H62" s="444">
        <f t="shared" si="6"/>
        <v>0</v>
      </c>
      <c r="I62" s="839"/>
    </row>
    <row r="63" spans="1:9" ht="15" customHeight="1" x14ac:dyDescent="0.65">
      <c r="A63" s="441">
        <v>52</v>
      </c>
      <c r="B63" s="442">
        <f t="shared" si="3"/>
        <v>45748</v>
      </c>
      <c r="C63" s="443">
        <f t="shared" si="0"/>
        <v>0</v>
      </c>
      <c r="D63" s="443">
        <f t="shared" si="1"/>
        <v>0</v>
      </c>
      <c r="E63" s="443">
        <f t="shared" si="4"/>
        <v>0</v>
      </c>
      <c r="F63" s="443">
        <f t="shared" si="5"/>
        <v>0</v>
      </c>
      <c r="G63" s="443">
        <f t="shared" si="2"/>
        <v>0</v>
      </c>
      <c r="H63" s="444">
        <f t="shared" si="6"/>
        <v>0</v>
      </c>
      <c r="I63" s="839"/>
    </row>
    <row r="64" spans="1:9" ht="15" customHeight="1" x14ac:dyDescent="0.65">
      <c r="A64" s="441">
        <v>53</v>
      </c>
      <c r="B64" s="442">
        <f t="shared" si="3"/>
        <v>45778</v>
      </c>
      <c r="C64" s="443">
        <f t="shared" si="0"/>
        <v>0</v>
      </c>
      <c r="D64" s="443">
        <f t="shared" si="1"/>
        <v>0</v>
      </c>
      <c r="E64" s="443">
        <f t="shared" si="4"/>
        <v>0</v>
      </c>
      <c r="F64" s="443">
        <f t="shared" si="5"/>
        <v>0</v>
      </c>
      <c r="G64" s="443">
        <f t="shared" si="2"/>
        <v>0</v>
      </c>
      <c r="H64" s="444">
        <f t="shared" si="6"/>
        <v>0</v>
      </c>
      <c r="I64" s="839"/>
    </row>
    <row r="65" spans="1:9" ht="15" customHeight="1" x14ac:dyDescent="0.65">
      <c r="A65" s="441">
        <v>54</v>
      </c>
      <c r="B65" s="442">
        <f t="shared" si="3"/>
        <v>45809</v>
      </c>
      <c r="C65" s="443">
        <f t="shared" si="0"/>
        <v>0</v>
      </c>
      <c r="D65" s="443">
        <f t="shared" si="1"/>
        <v>0</v>
      </c>
      <c r="E65" s="443">
        <f t="shared" si="4"/>
        <v>0</v>
      </c>
      <c r="F65" s="443">
        <f t="shared" si="5"/>
        <v>0</v>
      </c>
      <c r="G65" s="443">
        <f t="shared" si="2"/>
        <v>0</v>
      </c>
      <c r="H65" s="444">
        <f t="shared" si="6"/>
        <v>0</v>
      </c>
      <c r="I65" s="839"/>
    </row>
    <row r="66" spans="1:9" ht="15" customHeight="1" x14ac:dyDescent="0.65">
      <c r="A66" s="441">
        <v>55</v>
      </c>
      <c r="B66" s="442">
        <f t="shared" si="3"/>
        <v>45839</v>
      </c>
      <c r="C66" s="443">
        <f t="shared" si="0"/>
        <v>0</v>
      </c>
      <c r="D66" s="443">
        <f t="shared" si="1"/>
        <v>0</v>
      </c>
      <c r="E66" s="443">
        <f t="shared" si="4"/>
        <v>0</v>
      </c>
      <c r="F66" s="443">
        <f t="shared" si="5"/>
        <v>0</v>
      </c>
      <c r="G66" s="443">
        <f t="shared" si="2"/>
        <v>0</v>
      </c>
      <c r="H66" s="444">
        <f t="shared" si="6"/>
        <v>0</v>
      </c>
      <c r="I66" s="839"/>
    </row>
    <row r="67" spans="1:9" ht="15" customHeight="1" x14ac:dyDescent="0.65">
      <c r="A67" s="441">
        <v>56</v>
      </c>
      <c r="B67" s="442">
        <f t="shared" si="3"/>
        <v>45870</v>
      </c>
      <c r="C67" s="443">
        <f t="shared" si="0"/>
        <v>0</v>
      </c>
      <c r="D67" s="443">
        <f t="shared" si="1"/>
        <v>0</v>
      </c>
      <c r="E67" s="443">
        <f t="shared" si="4"/>
        <v>0</v>
      </c>
      <c r="F67" s="443">
        <f t="shared" si="5"/>
        <v>0</v>
      </c>
      <c r="G67" s="443">
        <f t="shared" si="2"/>
        <v>0</v>
      </c>
      <c r="H67" s="444">
        <f t="shared" si="6"/>
        <v>0</v>
      </c>
      <c r="I67" s="839"/>
    </row>
    <row r="68" spans="1:9" ht="15" customHeight="1" x14ac:dyDescent="0.65">
      <c r="A68" s="441">
        <v>57</v>
      </c>
      <c r="B68" s="442">
        <f t="shared" si="3"/>
        <v>45901</v>
      </c>
      <c r="C68" s="443">
        <f t="shared" si="0"/>
        <v>0</v>
      </c>
      <c r="D68" s="443">
        <f t="shared" si="1"/>
        <v>0</v>
      </c>
      <c r="E68" s="443">
        <f t="shared" si="4"/>
        <v>0</v>
      </c>
      <c r="F68" s="443">
        <f t="shared" si="5"/>
        <v>0</v>
      </c>
      <c r="G68" s="443">
        <f t="shared" si="2"/>
        <v>0</v>
      </c>
      <c r="H68" s="444">
        <f t="shared" si="6"/>
        <v>0</v>
      </c>
      <c r="I68" s="839"/>
    </row>
    <row r="69" spans="1:9" ht="15" customHeight="1" x14ac:dyDescent="0.65">
      <c r="A69" s="441">
        <v>58</v>
      </c>
      <c r="B69" s="442">
        <f t="shared" si="3"/>
        <v>45931</v>
      </c>
      <c r="C69" s="443">
        <f t="shared" si="0"/>
        <v>0</v>
      </c>
      <c r="D69" s="443">
        <f t="shared" si="1"/>
        <v>0</v>
      </c>
      <c r="E69" s="443">
        <f t="shared" si="4"/>
        <v>0</v>
      </c>
      <c r="F69" s="443">
        <f t="shared" si="5"/>
        <v>0</v>
      </c>
      <c r="G69" s="443">
        <f t="shared" si="2"/>
        <v>0</v>
      </c>
      <c r="H69" s="444">
        <f t="shared" si="6"/>
        <v>0</v>
      </c>
      <c r="I69" s="839"/>
    </row>
    <row r="70" spans="1:9" ht="15" customHeight="1" x14ac:dyDescent="0.65">
      <c r="A70" s="441">
        <v>59</v>
      </c>
      <c r="B70" s="442">
        <f t="shared" si="3"/>
        <v>45962</v>
      </c>
      <c r="C70" s="443">
        <f t="shared" si="0"/>
        <v>0</v>
      </c>
      <c r="D70" s="443">
        <f t="shared" si="1"/>
        <v>0</v>
      </c>
      <c r="E70" s="443">
        <f t="shared" si="4"/>
        <v>0</v>
      </c>
      <c r="F70" s="443">
        <f t="shared" si="5"/>
        <v>0</v>
      </c>
      <c r="G70" s="443">
        <f t="shared" si="2"/>
        <v>0</v>
      </c>
      <c r="H70" s="444">
        <f t="shared" si="6"/>
        <v>0</v>
      </c>
      <c r="I70" s="839"/>
    </row>
    <row r="71" spans="1:9" ht="15" customHeight="1" x14ac:dyDescent="0.65">
      <c r="A71" s="441">
        <v>60</v>
      </c>
      <c r="B71" s="442">
        <f t="shared" si="3"/>
        <v>45992</v>
      </c>
      <c r="C71" s="443">
        <f t="shared" si="0"/>
        <v>0</v>
      </c>
      <c r="D71" s="443">
        <f t="shared" si="1"/>
        <v>0</v>
      </c>
      <c r="E71" s="443">
        <f t="shared" si="4"/>
        <v>0</v>
      </c>
      <c r="F71" s="443">
        <f t="shared" si="5"/>
        <v>0</v>
      </c>
      <c r="G71" s="443">
        <f t="shared" si="2"/>
        <v>0</v>
      </c>
      <c r="H71" s="444">
        <f t="shared" si="6"/>
        <v>0</v>
      </c>
      <c r="I71" s="839"/>
    </row>
    <row r="72" spans="1:9" ht="15" customHeight="1" x14ac:dyDescent="0.65">
      <c r="A72" s="441">
        <v>61</v>
      </c>
      <c r="B72" s="442">
        <f t="shared" si="3"/>
        <v>46023</v>
      </c>
      <c r="C72" s="443">
        <f t="shared" si="0"/>
        <v>0</v>
      </c>
      <c r="D72" s="443">
        <f t="shared" si="1"/>
        <v>0</v>
      </c>
      <c r="E72" s="443">
        <f t="shared" si="4"/>
        <v>0</v>
      </c>
      <c r="F72" s="443">
        <f t="shared" si="5"/>
        <v>0</v>
      </c>
      <c r="G72" s="443">
        <f t="shared" si="2"/>
        <v>0</v>
      </c>
      <c r="H72" s="444">
        <f t="shared" si="6"/>
        <v>0</v>
      </c>
      <c r="I72" s="839" t="s">
        <v>52</v>
      </c>
    </row>
    <row r="73" spans="1:9" ht="15" customHeight="1" x14ac:dyDescent="0.65">
      <c r="A73" s="441">
        <v>62</v>
      </c>
      <c r="B73" s="442">
        <f t="shared" si="3"/>
        <v>46054</v>
      </c>
      <c r="C73" s="443">
        <f t="shared" si="0"/>
        <v>0</v>
      </c>
      <c r="D73" s="443">
        <f t="shared" si="1"/>
        <v>0</v>
      </c>
      <c r="E73" s="443">
        <f t="shared" si="4"/>
        <v>0</v>
      </c>
      <c r="F73" s="443">
        <f t="shared" si="5"/>
        <v>0</v>
      </c>
      <c r="G73" s="443">
        <f t="shared" si="2"/>
        <v>0</v>
      </c>
      <c r="H73" s="444">
        <f t="shared" si="6"/>
        <v>0</v>
      </c>
      <c r="I73" s="839"/>
    </row>
    <row r="74" spans="1:9" ht="15" customHeight="1" x14ac:dyDescent="0.65">
      <c r="A74" s="441">
        <v>63</v>
      </c>
      <c r="B74" s="442">
        <f t="shared" si="3"/>
        <v>46082</v>
      </c>
      <c r="C74" s="443">
        <f t="shared" si="0"/>
        <v>0</v>
      </c>
      <c r="D74" s="443">
        <f t="shared" si="1"/>
        <v>0</v>
      </c>
      <c r="E74" s="443">
        <f t="shared" si="4"/>
        <v>0</v>
      </c>
      <c r="F74" s="443">
        <f t="shared" si="5"/>
        <v>0</v>
      </c>
      <c r="G74" s="443">
        <f t="shared" si="2"/>
        <v>0</v>
      </c>
      <c r="H74" s="444">
        <f t="shared" si="6"/>
        <v>0</v>
      </c>
      <c r="I74" s="839"/>
    </row>
    <row r="75" spans="1:9" ht="15" customHeight="1" x14ac:dyDescent="0.65">
      <c r="A75" s="441">
        <v>64</v>
      </c>
      <c r="B75" s="442">
        <f t="shared" si="3"/>
        <v>46113</v>
      </c>
      <c r="C75" s="443">
        <f t="shared" si="0"/>
        <v>0</v>
      </c>
      <c r="D75" s="443">
        <f t="shared" si="1"/>
        <v>0</v>
      </c>
      <c r="E75" s="443">
        <f t="shared" si="4"/>
        <v>0</v>
      </c>
      <c r="F75" s="443">
        <f t="shared" si="5"/>
        <v>0</v>
      </c>
      <c r="G75" s="443">
        <f t="shared" si="2"/>
        <v>0</v>
      </c>
      <c r="H75" s="444">
        <f t="shared" si="6"/>
        <v>0</v>
      </c>
      <c r="I75" s="839"/>
    </row>
    <row r="76" spans="1:9" ht="15" customHeight="1" x14ac:dyDescent="0.65">
      <c r="A76" s="441">
        <v>65</v>
      </c>
      <c r="B76" s="442">
        <f t="shared" si="3"/>
        <v>46143</v>
      </c>
      <c r="C76" s="443">
        <f t="shared" ref="C76:C139" si="7">IFERROR(IF($H$3&lt;=H75, $H$3, H75+H75*$B$4/$B$6), "")</f>
        <v>0</v>
      </c>
      <c r="D76" s="443">
        <f t="shared" ref="D76:D139" si="8">IFERROR(IF($B$8&lt;H75-F76, $B$8, H75-F76), "")</f>
        <v>0</v>
      </c>
      <c r="E76" s="443">
        <f t="shared" si="4"/>
        <v>0</v>
      </c>
      <c r="F76" s="443">
        <f t="shared" si="5"/>
        <v>0</v>
      </c>
      <c r="G76" s="443">
        <f t="shared" ref="G76:G139" si="9">IFERROR(IF(C76&gt;0, $B$4/$B$6*H75, 0), "")</f>
        <v>0</v>
      </c>
      <c r="H76" s="444">
        <f t="shared" si="6"/>
        <v>0</v>
      </c>
      <c r="I76" s="839"/>
    </row>
    <row r="77" spans="1:9" ht="15" customHeight="1" x14ac:dyDescent="0.65">
      <c r="A77" s="441">
        <v>66</v>
      </c>
      <c r="B77" s="442">
        <f t="shared" ref="B77:B140" si="10">EDATE($B$7,A76)</f>
        <v>46174</v>
      </c>
      <c r="C77" s="443">
        <f t="shared" si="7"/>
        <v>0</v>
      </c>
      <c r="D77" s="443">
        <f t="shared" si="8"/>
        <v>0</v>
      </c>
      <c r="E77" s="443">
        <f t="shared" ref="E77:E140" si="11">IFERROR(C77+D77, "")</f>
        <v>0</v>
      </c>
      <c r="F77" s="443">
        <f t="shared" ref="F77:F140" si="12">IFERROR(IF(C77&gt;0, MIN(C77-G77, H76), 0), "")</f>
        <v>0</v>
      </c>
      <c r="G77" s="443">
        <f t="shared" si="9"/>
        <v>0</v>
      </c>
      <c r="H77" s="444">
        <f t="shared" ref="H77:H140" si="13">IFERROR(IF(H76 &gt;0, H76-F77-D77, 0), "")</f>
        <v>0</v>
      </c>
      <c r="I77" s="839"/>
    </row>
    <row r="78" spans="1:9" ht="15" customHeight="1" x14ac:dyDescent="0.65">
      <c r="A78" s="441">
        <v>67</v>
      </c>
      <c r="B78" s="442">
        <f t="shared" si="10"/>
        <v>46204</v>
      </c>
      <c r="C78" s="443">
        <f t="shared" si="7"/>
        <v>0</v>
      </c>
      <c r="D78" s="443">
        <f t="shared" si="8"/>
        <v>0</v>
      </c>
      <c r="E78" s="443">
        <f t="shared" si="11"/>
        <v>0</v>
      </c>
      <c r="F78" s="443">
        <f t="shared" si="12"/>
        <v>0</v>
      </c>
      <c r="G78" s="443">
        <f t="shared" si="9"/>
        <v>0</v>
      </c>
      <c r="H78" s="444">
        <f t="shared" si="13"/>
        <v>0</v>
      </c>
      <c r="I78" s="839"/>
    </row>
    <row r="79" spans="1:9" ht="15" customHeight="1" x14ac:dyDescent="0.65">
      <c r="A79" s="441">
        <v>68</v>
      </c>
      <c r="B79" s="442">
        <f t="shared" si="10"/>
        <v>46235</v>
      </c>
      <c r="C79" s="443">
        <f t="shared" si="7"/>
        <v>0</v>
      </c>
      <c r="D79" s="443">
        <f t="shared" si="8"/>
        <v>0</v>
      </c>
      <c r="E79" s="443">
        <f t="shared" si="11"/>
        <v>0</v>
      </c>
      <c r="F79" s="443">
        <f t="shared" si="12"/>
        <v>0</v>
      </c>
      <c r="G79" s="443">
        <f t="shared" si="9"/>
        <v>0</v>
      </c>
      <c r="H79" s="444">
        <f t="shared" si="13"/>
        <v>0</v>
      </c>
      <c r="I79" s="839"/>
    </row>
    <row r="80" spans="1:9" ht="15" customHeight="1" x14ac:dyDescent="0.65">
      <c r="A80" s="441">
        <v>69</v>
      </c>
      <c r="B80" s="442">
        <f t="shared" si="10"/>
        <v>46266</v>
      </c>
      <c r="C80" s="443">
        <f t="shared" si="7"/>
        <v>0</v>
      </c>
      <c r="D80" s="443">
        <f t="shared" si="8"/>
        <v>0</v>
      </c>
      <c r="E80" s="443">
        <f t="shared" si="11"/>
        <v>0</v>
      </c>
      <c r="F80" s="443">
        <f t="shared" si="12"/>
        <v>0</v>
      </c>
      <c r="G80" s="443">
        <f t="shared" si="9"/>
        <v>0</v>
      </c>
      <c r="H80" s="444">
        <f t="shared" si="13"/>
        <v>0</v>
      </c>
      <c r="I80" s="839"/>
    </row>
    <row r="81" spans="1:9" ht="15" customHeight="1" x14ac:dyDescent="0.65">
      <c r="A81" s="441">
        <v>70</v>
      </c>
      <c r="B81" s="442">
        <f t="shared" si="10"/>
        <v>46296</v>
      </c>
      <c r="C81" s="443">
        <f t="shared" si="7"/>
        <v>0</v>
      </c>
      <c r="D81" s="443">
        <f t="shared" si="8"/>
        <v>0</v>
      </c>
      <c r="E81" s="443">
        <f t="shared" si="11"/>
        <v>0</v>
      </c>
      <c r="F81" s="443">
        <f t="shared" si="12"/>
        <v>0</v>
      </c>
      <c r="G81" s="443">
        <f t="shared" si="9"/>
        <v>0</v>
      </c>
      <c r="H81" s="444">
        <f t="shared" si="13"/>
        <v>0</v>
      </c>
      <c r="I81" s="839"/>
    </row>
    <row r="82" spans="1:9" ht="15" customHeight="1" x14ac:dyDescent="0.65">
      <c r="A82" s="441">
        <v>71</v>
      </c>
      <c r="B82" s="442">
        <f t="shared" si="10"/>
        <v>46327</v>
      </c>
      <c r="C82" s="443">
        <f t="shared" si="7"/>
        <v>0</v>
      </c>
      <c r="D82" s="443">
        <f t="shared" si="8"/>
        <v>0</v>
      </c>
      <c r="E82" s="443">
        <f t="shared" si="11"/>
        <v>0</v>
      </c>
      <c r="F82" s="443">
        <f t="shared" si="12"/>
        <v>0</v>
      </c>
      <c r="G82" s="443">
        <f t="shared" si="9"/>
        <v>0</v>
      </c>
      <c r="H82" s="444">
        <f t="shared" si="13"/>
        <v>0</v>
      </c>
      <c r="I82" s="839"/>
    </row>
    <row r="83" spans="1:9" ht="15" customHeight="1" x14ac:dyDescent="0.65">
      <c r="A83" s="441">
        <v>72</v>
      </c>
      <c r="B83" s="442">
        <f t="shared" si="10"/>
        <v>46357</v>
      </c>
      <c r="C83" s="443">
        <f t="shared" si="7"/>
        <v>0</v>
      </c>
      <c r="D83" s="443">
        <f t="shared" si="8"/>
        <v>0</v>
      </c>
      <c r="E83" s="443">
        <f t="shared" si="11"/>
        <v>0</v>
      </c>
      <c r="F83" s="443">
        <f t="shared" si="12"/>
        <v>0</v>
      </c>
      <c r="G83" s="443">
        <f t="shared" si="9"/>
        <v>0</v>
      </c>
      <c r="H83" s="444">
        <f t="shared" si="13"/>
        <v>0</v>
      </c>
      <c r="I83" s="839"/>
    </row>
    <row r="84" spans="1:9" ht="15" customHeight="1" x14ac:dyDescent="0.65">
      <c r="A84" s="441">
        <v>73</v>
      </c>
      <c r="B84" s="442">
        <f t="shared" si="10"/>
        <v>46388</v>
      </c>
      <c r="C84" s="443">
        <f t="shared" si="7"/>
        <v>0</v>
      </c>
      <c r="D84" s="443">
        <f t="shared" si="8"/>
        <v>0</v>
      </c>
      <c r="E84" s="443">
        <f t="shared" si="11"/>
        <v>0</v>
      </c>
      <c r="F84" s="443">
        <f t="shared" si="12"/>
        <v>0</v>
      </c>
      <c r="G84" s="443">
        <f t="shared" si="9"/>
        <v>0</v>
      </c>
      <c r="H84" s="444">
        <f t="shared" si="13"/>
        <v>0</v>
      </c>
      <c r="I84" s="839" t="s">
        <v>53</v>
      </c>
    </row>
    <row r="85" spans="1:9" ht="15" customHeight="1" x14ac:dyDescent="0.65">
      <c r="A85" s="441">
        <v>74</v>
      </c>
      <c r="B85" s="442">
        <f t="shared" si="10"/>
        <v>46419</v>
      </c>
      <c r="C85" s="443">
        <f t="shared" si="7"/>
        <v>0</v>
      </c>
      <c r="D85" s="443">
        <f t="shared" si="8"/>
        <v>0</v>
      </c>
      <c r="E85" s="443">
        <f t="shared" si="11"/>
        <v>0</v>
      </c>
      <c r="F85" s="443">
        <f t="shared" si="12"/>
        <v>0</v>
      </c>
      <c r="G85" s="443">
        <f t="shared" si="9"/>
        <v>0</v>
      </c>
      <c r="H85" s="444">
        <f t="shared" si="13"/>
        <v>0</v>
      </c>
      <c r="I85" s="839"/>
    </row>
    <row r="86" spans="1:9" ht="15" customHeight="1" x14ac:dyDescent="0.65">
      <c r="A86" s="441">
        <v>75</v>
      </c>
      <c r="B86" s="442">
        <f t="shared" si="10"/>
        <v>46447</v>
      </c>
      <c r="C86" s="443">
        <f t="shared" si="7"/>
        <v>0</v>
      </c>
      <c r="D86" s="443">
        <f t="shared" si="8"/>
        <v>0</v>
      </c>
      <c r="E86" s="443">
        <f t="shared" si="11"/>
        <v>0</v>
      </c>
      <c r="F86" s="443">
        <f t="shared" si="12"/>
        <v>0</v>
      </c>
      <c r="G86" s="443">
        <f t="shared" si="9"/>
        <v>0</v>
      </c>
      <c r="H86" s="444">
        <f t="shared" si="13"/>
        <v>0</v>
      </c>
      <c r="I86" s="839"/>
    </row>
    <row r="87" spans="1:9" ht="15" customHeight="1" x14ac:dyDescent="0.65">
      <c r="A87" s="441">
        <v>76</v>
      </c>
      <c r="B87" s="442">
        <f t="shared" si="10"/>
        <v>46478</v>
      </c>
      <c r="C87" s="443">
        <f t="shared" si="7"/>
        <v>0</v>
      </c>
      <c r="D87" s="443">
        <f t="shared" si="8"/>
        <v>0</v>
      </c>
      <c r="E87" s="443">
        <f t="shared" si="11"/>
        <v>0</v>
      </c>
      <c r="F87" s="443">
        <f t="shared" si="12"/>
        <v>0</v>
      </c>
      <c r="G87" s="443">
        <f t="shared" si="9"/>
        <v>0</v>
      </c>
      <c r="H87" s="444">
        <f t="shared" si="13"/>
        <v>0</v>
      </c>
      <c r="I87" s="839"/>
    </row>
    <row r="88" spans="1:9" ht="15" customHeight="1" x14ac:dyDescent="0.65">
      <c r="A88" s="441">
        <v>77</v>
      </c>
      <c r="B88" s="442">
        <f t="shared" si="10"/>
        <v>46508</v>
      </c>
      <c r="C88" s="443">
        <f t="shared" si="7"/>
        <v>0</v>
      </c>
      <c r="D88" s="443">
        <f t="shared" si="8"/>
        <v>0</v>
      </c>
      <c r="E88" s="443">
        <f t="shared" si="11"/>
        <v>0</v>
      </c>
      <c r="F88" s="443">
        <f t="shared" si="12"/>
        <v>0</v>
      </c>
      <c r="G88" s="443">
        <f t="shared" si="9"/>
        <v>0</v>
      </c>
      <c r="H88" s="444">
        <f t="shared" si="13"/>
        <v>0</v>
      </c>
      <c r="I88" s="839"/>
    </row>
    <row r="89" spans="1:9" ht="15" customHeight="1" x14ac:dyDescent="0.65">
      <c r="A89" s="441">
        <v>78</v>
      </c>
      <c r="B89" s="442">
        <f t="shared" si="10"/>
        <v>46539</v>
      </c>
      <c r="C89" s="443">
        <f t="shared" si="7"/>
        <v>0</v>
      </c>
      <c r="D89" s="443">
        <f t="shared" si="8"/>
        <v>0</v>
      </c>
      <c r="E89" s="443">
        <f t="shared" si="11"/>
        <v>0</v>
      </c>
      <c r="F89" s="443">
        <f t="shared" si="12"/>
        <v>0</v>
      </c>
      <c r="G89" s="443">
        <f t="shared" si="9"/>
        <v>0</v>
      </c>
      <c r="H89" s="444">
        <f t="shared" si="13"/>
        <v>0</v>
      </c>
      <c r="I89" s="839"/>
    </row>
    <row r="90" spans="1:9" ht="15" customHeight="1" x14ac:dyDescent="0.65">
      <c r="A90" s="441">
        <v>79</v>
      </c>
      <c r="B90" s="442">
        <f t="shared" si="10"/>
        <v>46569</v>
      </c>
      <c r="C90" s="443">
        <f t="shared" si="7"/>
        <v>0</v>
      </c>
      <c r="D90" s="443">
        <f t="shared" si="8"/>
        <v>0</v>
      </c>
      <c r="E90" s="443">
        <f t="shared" si="11"/>
        <v>0</v>
      </c>
      <c r="F90" s="443">
        <f t="shared" si="12"/>
        <v>0</v>
      </c>
      <c r="G90" s="443">
        <f t="shared" si="9"/>
        <v>0</v>
      </c>
      <c r="H90" s="444">
        <f t="shared" si="13"/>
        <v>0</v>
      </c>
      <c r="I90" s="839"/>
    </row>
    <row r="91" spans="1:9" ht="15" customHeight="1" x14ac:dyDescent="0.65">
      <c r="A91" s="441">
        <v>80</v>
      </c>
      <c r="B91" s="442">
        <f t="shared" si="10"/>
        <v>46600</v>
      </c>
      <c r="C91" s="443">
        <f t="shared" si="7"/>
        <v>0</v>
      </c>
      <c r="D91" s="443">
        <f t="shared" si="8"/>
        <v>0</v>
      </c>
      <c r="E91" s="443">
        <f t="shared" si="11"/>
        <v>0</v>
      </c>
      <c r="F91" s="443">
        <f t="shared" si="12"/>
        <v>0</v>
      </c>
      <c r="G91" s="443">
        <f t="shared" si="9"/>
        <v>0</v>
      </c>
      <c r="H91" s="444">
        <f t="shared" si="13"/>
        <v>0</v>
      </c>
      <c r="I91" s="839"/>
    </row>
    <row r="92" spans="1:9" ht="15" customHeight="1" x14ac:dyDescent="0.65">
      <c r="A92" s="441">
        <v>81</v>
      </c>
      <c r="B92" s="442">
        <f t="shared" si="10"/>
        <v>46631</v>
      </c>
      <c r="C92" s="443">
        <f t="shared" si="7"/>
        <v>0</v>
      </c>
      <c r="D92" s="443">
        <f t="shared" si="8"/>
        <v>0</v>
      </c>
      <c r="E92" s="443">
        <f t="shared" si="11"/>
        <v>0</v>
      </c>
      <c r="F92" s="443">
        <f t="shared" si="12"/>
        <v>0</v>
      </c>
      <c r="G92" s="443">
        <f t="shared" si="9"/>
        <v>0</v>
      </c>
      <c r="H92" s="444">
        <f t="shared" si="13"/>
        <v>0</v>
      </c>
      <c r="I92" s="839"/>
    </row>
    <row r="93" spans="1:9" ht="15" customHeight="1" x14ac:dyDescent="0.65">
      <c r="A93" s="441">
        <v>82</v>
      </c>
      <c r="B93" s="442">
        <f t="shared" si="10"/>
        <v>46661</v>
      </c>
      <c r="C93" s="443">
        <f t="shared" si="7"/>
        <v>0</v>
      </c>
      <c r="D93" s="443">
        <f t="shared" si="8"/>
        <v>0</v>
      </c>
      <c r="E93" s="443">
        <f t="shared" si="11"/>
        <v>0</v>
      </c>
      <c r="F93" s="443">
        <f t="shared" si="12"/>
        <v>0</v>
      </c>
      <c r="G93" s="443">
        <f t="shared" si="9"/>
        <v>0</v>
      </c>
      <c r="H93" s="444">
        <f t="shared" si="13"/>
        <v>0</v>
      </c>
      <c r="I93" s="839"/>
    </row>
    <row r="94" spans="1:9" ht="15" customHeight="1" x14ac:dyDescent="0.65">
      <c r="A94" s="441">
        <v>83</v>
      </c>
      <c r="B94" s="442">
        <f t="shared" si="10"/>
        <v>46692</v>
      </c>
      <c r="C94" s="443">
        <f t="shared" si="7"/>
        <v>0</v>
      </c>
      <c r="D94" s="443">
        <f t="shared" si="8"/>
        <v>0</v>
      </c>
      <c r="E94" s="443">
        <f t="shared" si="11"/>
        <v>0</v>
      </c>
      <c r="F94" s="443">
        <f t="shared" si="12"/>
        <v>0</v>
      </c>
      <c r="G94" s="443">
        <f t="shared" si="9"/>
        <v>0</v>
      </c>
      <c r="H94" s="444">
        <f t="shared" si="13"/>
        <v>0</v>
      </c>
      <c r="I94" s="839"/>
    </row>
    <row r="95" spans="1:9" ht="15" customHeight="1" x14ac:dyDescent="0.65">
      <c r="A95" s="441">
        <v>84</v>
      </c>
      <c r="B95" s="442">
        <f t="shared" si="10"/>
        <v>46722</v>
      </c>
      <c r="C95" s="443">
        <f t="shared" si="7"/>
        <v>0</v>
      </c>
      <c r="D95" s="443">
        <f t="shared" si="8"/>
        <v>0</v>
      </c>
      <c r="E95" s="443">
        <f t="shared" si="11"/>
        <v>0</v>
      </c>
      <c r="F95" s="443">
        <f t="shared" si="12"/>
        <v>0</v>
      </c>
      <c r="G95" s="443">
        <f t="shared" si="9"/>
        <v>0</v>
      </c>
      <c r="H95" s="444">
        <f t="shared" si="13"/>
        <v>0</v>
      </c>
      <c r="I95" s="839"/>
    </row>
    <row r="96" spans="1:9" ht="15" customHeight="1" x14ac:dyDescent="0.65">
      <c r="A96" s="441">
        <v>85</v>
      </c>
      <c r="B96" s="442">
        <f t="shared" si="10"/>
        <v>46753</v>
      </c>
      <c r="C96" s="443">
        <f t="shared" si="7"/>
        <v>0</v>
      </c>
      <c r="D96" s="443">
        <f t="shared" si="8"/>
        <v>0</v>
      </c>
      <c r="E96" s="443">
        <f t="shared" si="11"/>
        <v>0</v>
      </c>
      <c r="F96" s="443">
        <f t="shared" si="12"/>
        <v>0</v>
      </c>
      <c r="G96" s="443">
        <f t="shared" si="9"/>
        <v>0</v>
      </c>
      <c r="H96" s="444">
        <f t="shared" si="13"/>
        <v>0</v>
      </c>
      <c r="I96" s="839" t="s">
        <v>54</v>
      </c>
    </row>
    <row r="97" spans="1:9" ht="15" customHeight="1" x14ac:dyDescent="0.65">
      <c r="A97" s="441">
        <v>86</v>
      </c>
      <c r="B97" s="442">
        <f t="shared" si="10"/>
        <v>46784</v>
      </c>
      <c r="C97" s="443">
        <f t="shared" si="7"/>
        <v>0</v>
      </c>
      <c r="D97" s="443">
        <f t="shared" si="8"/>
        <v>0</v>
      </c>
      <c r="E97" s="443">
        <f t="shared" si="11"/>
        <v>0</v>
      </c>
      <c r="F97" s="443">
        <f t="shared" si="12"/>
        <v>0</v>
      </c>
      <c r="G97" s="443">
        <f t="shared" si="9"/>
        <v>0</v>
      </c>
      <c r="H97" s="444">
        <f t="shared" si="13"/>
        <v>0</v>
      </c>
      <c r="I97" s="839"/>
    </row>
    <row r="98" spans="1:9" ht="15" customHeight="1" x14ac:dyDescent="0.65">
      <c r="A98" s="441">
        <v>87</v>
      </c>
      <c r="B98" s="442">
        <f t="shared" si="10"/>
        <v>46813</v>
      </c>
      <c r="C98" s="443">
        <f t="shared" si="7"/>
        <v>0</v>
      </c>
      <c r="D98" s="443">
        <f t="shared" si="8"/>
        <v>0</v>
      </c>
      <c r="E98" s="443">
        <f t="shared" si="11"/>
        <v>0</v>
      </c>
      <c r="F98" s="443">
        <f t="shared" si="12"/>
        <v>0</v>
      </c>
      <c r="G98" s="443">
        <f t="shared" si="9"/>
        <v>0</v>
      </c>
      <c r="H98" s="444">
        <f t="shared" si="13"/>
        <v>0</v>
      </c>
      <c r="I98" s="839"/>
    </row>
    <row r="99" spans="1:9" ht="15" customHeight="1" x14ac:dyDescent="0.65">
      <c r="A99" s="441">
        <v>88</v>
      </c>
      <c r="B99" s="442">
        <f t="shared" si="10"/>
        <v>46844</v>
      </c>
      <c r="C99" s="443">
        <f t="shared" si="7"/>
        <v>0</v>
      </c>
      <c r="D99" s="443">
        <f t="shared" si="8"/>
        <v>0</v>
      </c>
      <c r="E99" s="443">
        <f t="shared" si="11"/>
        <v>0</v>
      </c>
      <c r="F99" s="443">
        <f t="shared" si="12"/>
        <v>0</v>
      </c>
      <c r="G99" s="443">
        <f t="shared" si="9"/>
        <v>0</v>
      </c>
      <c r="H99" s="444">
        <f t="shared" si="13"/>
        <v>0</v>
      </c>
      <c r="I99" s="839"/>
    </row>
    <row r="100" spans="1:9" ht="15" customHeight="1" x14ac:dyDescent="0.65">
      <c r="A100" s="441">
        <v>89</v>
      </c>
      <c r="B100" s="442">
        <f t="shared" si="10"/>
        <v>46874</v>
      </c>
      <c r="C100" s="443">
        <f t="shared" si="7"/>
        <v>0</v>
      </c>
      <c r="D100" s="443">
        <f t="shared" si="8"/>
        <v>0</v>
      </c>
      <c r="E100" s="443">
        <f t="shared" si="11"/>
        <v>0</v>
      </c>
      <c r="F100" s="443">
        <f t="shared" si="12"/>
        <v>0</v>
      </c>
      <c r="G100" s="443">
        <f t="shared" si="9"/>
        <v>0</v>
      </c>
      <c r="H100" s="444">
        <f t="shared" si="13"/>
        <v>0</v>
      </c>
      <c r="I100" s="839"/>
    </row>
    <row r="101" spans="1:9" ht="15" customHeight="1" x14ac:dyDescent="0.65">
      <c r="A101" s="441">
        <v>90</v>
      </c>
      <c r="B101" s="442">
        <f t="shared" si="10"/>
        <v>46905</v>
      </c>
      <c r="C101" s="443">
        <f t="shared" si="7"/>
        <v>0</v>
      </c>
      <c r="D101" s="443">
        <f t="shared" si="8"/>
        <v>0</v>
      </c>
      <c r="E101" s="443">
        <f t="shared" si="11"/>
        <v>0</v>
      </c>
      <c r="F101" s="443">
        <f t="shared" si="12"/>
        <v>0</v>
      </c>
      <c r="G101" s="443">
        <f t="shared" si="9"/>
        <v>0</v>
      </c>
      <c r="H101" s="444">
        <f t="shared" si="13"/>
        <v>0</v>
      </c>
      <c r="I101" s="839"/>
    </row>
    <row r="102" spans="1:9" ht="15" customHeight="1" x14ac:dyDescent="0.65">
      <c r="A102" s="441">
        <v>91</v>
      </c>
      <c r="B102" s="442">
        <f t="shared" si="10"/>
        <v>46935</v>
      </c>
      <c r="C102" s="443">
        <f t="shared" si="7"/>
        <v>0</v>
      </c>
      <c r="D102" s="443">
        <f t="shared" si="8"/>
        <v>0</v>
      </c>
      <c r="E102" s="443">
        <f t="shared" si="11"/>
        <v>0</v>
      </c>
      <c r="F102" s="443">
        <f t="shared" si="12"/>
        <v>0</v>
      </c>
      <c r="G102" s="443">
        <f t="shared" si="9"/>
        <v>0</v>
      </c>
      <c r="H102" s="444">
        <f t="shared" si="13"/>
        <v>0</v>
      </c>
      <c r="I102" s="839"/>
    </row>
    <row r="103" spans="1:9" ht="15" customHeight="1" x14ac:dyDescent="0.65">
      <c r="A103" s="441">
        <v>92</v>
      </c>
      <c r="B103" s="442">
        <f t="shared" si="10"/>
        <v>46966</v>
      </c>
      <c r="C103" s="443">
        <f t="shared" si="7"/>
        <v>0</v>
      </c>
      <c r="D103" s="443">
        <f t="shared" si="8"/>
        <v>0</v>
      </c>
      <c r="E103" s="443">
        <f t="shared" si="11"/>
        <v>0</v>
      </c>
      <c r="F103" s="443">
        <f t="shared" si="12"/>
        <v>0</v>
      </c>
      <c r="G103" s="443">
        <f t="shared" si="9"/>
        <v>0</v>
      </c>
      <c r="H103" s="444">
        <f t="shared" si="13"/>
        <v>0</v>
      </c>
      <c r="I103" s="839"/>
    </row>
    <row r="104" spans="1:9" ht="15" customHeight="1" x14ac:dyDescent="0.65">
      <c r="A104" s="441">
        <v>93</v>
      </c>
      <c r="B104" s="442">
        <f t="shared" si="10"/>
        <v>46997</v>
      </c>
      <c r="C104" s="443">
        <f t="shared" si="7"/>
        <v>0</v>
      </c>
      <c r="D104" s="443">
        <f t="shared" si="8"/>
        <v>0</v>
      </c>
      <c r="E104" s="443">
        <f t="shared" si="11"/>
        <v>0</v>
      </c>
      <c r="F104" s="443">
        <f t="shared" si="12"/>
        <v>0</v>
      </c>
      <c r="G104" s="443">
        <f t="shared" si="9"/>
        <v>0</v>
      </c>
      <c r="H104" s="444">
        <f t="shared" si="13"/>
        <v>0</v>
      </c>
      <c r="I104" s="839"/>
    </row>
    <row r="105" spans="1:9" ht="15" customHeight="1" x14ac:dyDescent="0.65">
      <c r="A105" s="441">
        <v>94</v>
      </c>
      <c r="B105" s="442">
        <f t="shared" si="10"/>
        <v>47027</v>
      </c>
      <c r="C105" s="443">
        <f t="shared" si="7"/>
        <v>0</v>
      </c>
      <c r="D105" s="443">
        <f t="shared" si="8"/>
        <v>0</v>
      </c>
      <c r="E105" s="443">
        <f t="shared" si="11"/>
        <v>0</v>
      </c>
      <c r="F105" s="443">
        <f t="shared" si="12"/>
        <v>0</v>
      </c>
      <c r="G105" s="443">
        <f t="shared" si="9"/>
        <v>0</v>
      </c>
      <c r="H105" s="444">
        <f t="shared" si="13"/>
        <v>0</v>
      </c>
      <c r="I105" s="839"/>
    </row>
    <row r="106" spans="1:9" ht="15" customHeight="1" x14ac:dyDescent="0.65">
      <c r="A106" s="441">
        <v>95</v>
      </c>
      <c r="B106" s="442">
        <f t="shared" si="10"/>
        <v>47058</v>
      </c>
      <c r="C106" s="443">
        <f t="shared" si="7"/>
        <v>0</v>
      </c>
      <c r="D106" s="443">
        <f t="shared" si="8"/>
        <v>0</v>
      </c>
      <c r="E106" s="443">
        <f t="shared" si="11"/>
        <v>0</v>
      </c>
      <c r="F106" s="443">
        <f t="shared" si="12"/>
        <v>0</v>
      </c>
      <c r="G106" s="443">
        <f t="shared" si="9"/>
        <v>0</v>
      </c>
      <c r="H106" s="444">
        <f t="shared" si="13"/>
        <v>0</v>
      </c>
      <c r="I106" s="839"/>
    </row>
    <row r="107" spans="1:9" ht="15" customHeight="1" x14ac:dyDescent="0.65">
      <c r="A107" s="441">
        <v>96</v>
      </c>
      <c r="B107" s="442">
        <f t="shared" si="10"/>
        <v>47088</v>
      </c>
      <c r="C107" s="443">
        <f t="shared" si="7"/>
        <v>0</v>
      </c>
      <c r="D107" s="443">
        <f t="shared" si="8"/>
        <v>0</v>
      </c>
      <c r="E107" s="443">
        <f t="shared" si="11"/>
        <v>0</v>
      </c>
      <c r="F107" s="443">
        <f t="shared" si="12"/>
        <v>0</v>
      </c>
      <c r="G107" s="443">
        <f t="shared" si="9"/>
        <v>0</v>
      </c>
      <c r="H107" s="444">
        <f t="shared" si="13"/>
        <v>0</v>
      </c>
      <c r="I107" s="839"/>
    </row>
    <row r="108" spans="1:9" ht="15" customHeight="1" x14ac:dyDescent="0.65">
      <c r="A108" s="441">
        <v>97</v>
      </c>
      <c r="B108" s="442">
        <f t="shared" si="10"/>
        <v>47119</v>
      </c>
      <c r="C108" s="443">
        <f t="shared" si="7"/>
        <v>0</v>
      </c>
      <c r="D108" s="443">
        <f t="shared" si="8"/>
        <v>0</v>
      </c>
      <c r="E108" s="443">
        <f t="shared" si="11"/>
        <v>0</v>
      </c>
      <c r="F108" s="443">
        <f t="shared" si="12"/>
        <v>0</v>
      </c>
      <c r="G108" s="443">
        <f t="shared" si="9"/>
        <v>0</v>
      </c>
      <c r="H108" s="444">
        <f t="shared" si="13"/>
        <v>0</v>
      </c>
      <c r="I108" s="839" t="s">
        <v>55</v>
      </c>
    </row>
    <row r="109" spans="1:9" ht="15" customHeight="1" x14ac:dyDescent="0.65">
      <c r="A109" s="441">
        <v>98</v>
      </c>
      <c r="B109" s="442">
        <f t="shared" si="10"/>
        <v>47150</v>
      </c>
      <c r="C109" s="443">
        <f t="shared" si="7"/>
        <v>0</v>
      </c>
      <c r="D109" s="443">
        <f t="shared" si="8"/>
        <v>0</v>
      </c>
      <c r="E109" s="443">
        <f t="shared" si="11"/>
        <v>0</v>
      </c>
      <c r="F109" s="443">
        <f t="shared" si="12"/>
        <v>0</v>
      </c>
      <c r="G109" s="443">
        <f t="shared" si="9"/>
        <v>0</v>
      </c>
      <c r="H109" s="444">
        <f t="shared" si="13"/>
        <v>0</v>
      </c>
      <c r="I109" s="839"/>
    </row>
    <row r="110" spans="1:9" ht="15" customHeight="1" x14ac:dyDescent="0.65">
      <c r="A110" s="441">
        <v>99</v>
      </c>
      <c r="B110" s="442">
        <f t="shared" si="10"/>
        <v>47178</v>
      </c>
      <c r="C110" s="443">
        <f t="shared" si="7"/>
        <v>0</v>
      </c>
      <c r="D110" s="443">
        <f t="shared" si="8"/>
        <v>0</v>
      </c>
      <c r="E110" s="443">
        <f t="shared" si="11"/>
        <v>0</v>
      </c>
      <c r="F110" s="443">
        <f t="shared" si="12"/>
        <v>0</v>
      </c>
      <c r="G110" s="443">
        <f t="shared" si="9"/>
        <v>0</v>
      </c>
      <c r="H110" s="444">
        <f t="shared" si="13"/>
        <v>0</v>
      </c>
      <c r="I110" s="839"/>
    </row>
    <row r="111" spans="1:9" ht="15" customHeight="1" x14ac:dyDescent="0.65">
      <c r="A111" s="441">
        <v>100</v>
      </c>
      <c r="B111" s="442">
        <f t="shared" si="10"/>
        <v>47209</v>
      </c>
      <c r="C111" s="443">
        <f t="shared" si="7"/>
        <v>0</v>
      </c>
      <c r="D111" s="443">
        <f t="shared" si="8"/>
        <v>0</v>
      </c>
      <c r="E111" s="443">
        <f t="shared" si="11"/>
        <v>0</v>
      </c>
      <c r="F111" s="443">
        <f t="shared" si="12"/>
        <v>0</v>
      </c>
      <c r="G111" s="443">
        <f t="shared" si="9"/>
        <v>0</v>
      </c>
      <c r="H111" s="444">
        <f t="shared" si="13"/>
        <v>0</v>
      </c>
      <c r="I111" s="839"/>
    </row>
    <row r="112" spans="1:9" ht="15" customHeight="1" x14ac:dyDescent="0.65">
      <c r="A112" s="441">
        <v>101</v>
      </c>
      <c r="B112" s="442">
        <f t="shared" si="10"/>
        <v>47239</v>
      </c>
      <c r="C112" s="443">
        <f t="shared" si="7"/>
        <v>0</v>
      </c>
      <c r="D112" s="443">
        <f t="shared" si="8"/>
        <v>0</v>
      </c>
      <c r="E112" s="443">
        <f t="shared" si="11"/>
        <v>0</v>
      </c>
      <c r="F112" s="443">
        <f t="shared" si="12"/>
        <v>0</v>
      </c>
      <c r="G112" s="443">
        <f t="shared" si="9"/>
        <v>0</v>
      </c>
      <c r="H112" s="444">
        <f t="shared" si="13"/>
        <v>0</v>
      </c>
      <c r="I112" s="839"/>
    </row>
    <row r="113" spans="1:9" ht="15" customHeight="1" x14ac:dyDescent="0.65">
      <c r="A113" s="441">
        <v>102</v>
      </c>
      <c r="B113" s="442">
        <f t="shared" si="10"/>
        <v>47270</v>
      </c>
      <c r="C113" s="443">
        <f t="shared" si="7"/>
        <v>0</v>
      </c>
      <c r="D113" s="443">
        <f t="shared" si="8"/>
        <v>0</v>
      </c>
      <c r="E113" s="443">
        <f t="shared" si="11"/>
        <v>0</v>
      </c>
      <c r="F113" s="443">
        <f t="shared" si="12"/>
        <v>0</v>
      </c>
      <c r="G113" s="443">
        <f t="shared" si="9"/>
        <v>0</v>
      </c>
      <c r="H113" s="444">
        <f t="shared" si="13"/>
        <v>0</v>
      </c>
      <c r="I113" s="839"/>
    </row>
    <row r="114" spans="1:9" ht="15" customHeight="1" x14ac:dyDescent="0.65">
      <c r="A114" s="441">
        <v>103</v>
      </c>
      <c r="B114" s="442">
        <f t="shared" si="10"/>
        <v>47300</v>
      </c>
      <c r="C114" s="443">
        <f t="shared" si="7"/>
        <v>0</v>
      </c>
      <c r="D114" s="443">
        <f t="shared" si="8"/>
        <v>0</v>
      </c>
      <c r="E114" s="443">
        <f t="shared" si="11"/>
        <v>0</v>
      </c>
      <c r="F114" s="443">
        <f t="shared" si="12"/>
        <v>0</v>
      </c>
      <c r="G114" s="443">
        <f t="shared" si="9"/>
        <v>0</v>
      </c>
      <c r="H114" s="444">
        <f t="shared" si="13"/>
        <v>0</v>
      </c>
      <c r="I114" s="839"/>
    </row>
    <row r="115" spans="1:9" ht="15" customHeight="1" x14ac:dyDescent="0.65">
      <c r="A115" s="441">
        <v>104</v>
      </c>
      <c r="B115" s="442">
        <f t="shared" si="10"/>
        <v>47331</v>
      </c>
      <c r="C115" s="443">
        <f t="shared" si="7"/>
        <v>0</v>
      </c>
      <c r="D115" s="443">
        <f t="shared" si="8"/>
        <v>0</v>
      </c>
      <c r="E115" s="443">
        <f t="shared" si="11"/>
        <v>0</v>
      </c>
      <c r="F115" s="443">
        <f t="shared" si="12"/>
        <v>0</v>
      </c>
      <c r="G115" s="443">
        <f t="shared" si="9"/>
        <v>0</v>
      </c>
      <c r="H115" s="444">
        <f t="shared" si="13"/>
        <v>0</v>
      </c>
      <c r="I115" s="839"/>
    </row>
    <row r="116" spans="1:9" ht="15" customHeight="1" x14ac:dyDescent="0.65">
      <c r="A116" s="441">
        <v>105</v>
      </c>
      <c r="B116" s="442">
        <f t="shared" si="10"/>
        <v>47362</v>
      </c>
      <c r="C116" s="443">
        <f t="shared" si="7"/>
        <v>0</v>
      </c>
      <c r="D116" s="443">
        <f t="shared" si="8"/>
        <v>0</v>
      </c>
      <c r="E116" s="443">
        <f t="shared" si="11"/>
        <v>0</v>
      </c>
      <c r="F116" s="443">
        <f t="shared" si="12"/>
        <v>0</v>
      </c>
      <c r="G116" s="443">
        <f t="shared" si="9"/>
        <v>0</v>
      </c>
      <c r="H116" s="444">
        <f t="shared" si="13"/>
        <v>0</v>
      </c>
      <c r="I116" s="839"/>
    </row>
    <row r="117" spans="1:9" ht="15" customHeight="1" x14ac:dyDescent="0.65">
      <c r="A117" s="441">
        <v>106</v>
      </c>
      <c r="B117" s="442">
        <f t="shared" si="10"/>
        <v>47392</v>
      </c>
      <c r="C117" s="443">
        <f t="shared" si="7"/>
        <v>0</v>
      </c>
      <c r="D117" s="443">
        <f t="shared" si="8"/>
        <v>0</v>
      </c>
      <c r="E117" s="443">
        <f t="shared" si="11"/>
        <v>0</v>
      </c>
      <c r="F117" s="443">
        <f t="shared" si="12"/>
        <v>0</v>
      </c>
      <c r="G117" s="443">
        <f t="shared" si="9"/>
        <v>0</v>
      </c>
      <c r="H117" s="444">
        <f t="shared" si="13"/>
        <v>0</v>
      </c>
      <c r="I117" s="839"/>
    </row>
    <row r="118" spans="1:9" ht="15" customHeight="1" x14ac:dyDescent="0.65">
      <c r="A118" s="441">
        <v>107</v>
      </c>
      <c r="B118" s="442">
        <f t="shared" si="10"/>
        <v>47423</v>
      </c>
      <c r="C118" s="443">
        <f t="shared" si="7"/>
        <v>0</v>
      </c>
      <c r="D118" s="443">
        <f t="shared" si="8"/>
        <v>0</v>
      </c>
      <c r="E118" s="443">
        <f t="shared" si="11"/>
        <v>0</v>
      </c>
      <c r="F118" s="443">
        <f t="shared" si="12"/>
        <v>0</v>
      </c>
      <c r="G118" s="443">
        <f t="shared" si="9"/>
        <v>0</v>
      </c>
      <c r="H118" s="444">
        <f t="shared" si="13"/>
        <v>0</v>
      </c>
      <c r="I118" s="839"/>
    </row>
    <row r="119" spans="1:9" ht="15" customHeight="1" x14ac:dyDescent="0.65">
      <c r="A119" s="441">
        <v>108</v>
      </c>
      <c r="B119" s="442">
        <f t="shared" si="10"/>
        <v>47453</v>
      </c>
      <c r="C119" s="443">
        <f t="shared" si="7"/>
        <v>0</v>
      </c>
      <c r="D119" s="443">
        <f t="shared" si="8"/>
        <v>0</v>
      </c>
      <c r="E119" s="443">
        <f t="shared" si="11"/>
        <v>0</v>
      </c>
      <c r="F119" s="443">
        <f t="shared" si="12"/>
        <v>0</v>
      </c>
      <c r="G119" s="443">
        <f t="shared" si="9"/>
        <v>0</v>
      </c>
      <c r="H119" s="444">
        <f t="shared" si="13"/>
        <v>0</v>
      </c>
      <c r="I119" s="839"/>
    </row>
    <row r="120" spans="1:9" ht="15" customHeight="1" x14ac:dyDescent="0.65">
      <c r="A120" s="441">
        <v>109</v>
      </c>
      <c r="B120" s="442">
        <f t="shared" si="10"/>
        <v>47484</v>
      </c>
      <c r="C120" s="443">
        <f t="shared" si="7"/>
        <v>0</v>
      </c>
      <c r="D120" s="443">
        <f t="shared" si="8"/>
        <v>0</v>
      </c>
      <c r="E120" s="443">
        <f t="shared" si="11"/>
        <v>0</v>
      </c>
      <c r="F120" s="443">
        <f t="shared" si="12"/>
        <v>0</v>
      </c>
      <c r="G120" s="443">
        <f t="shared" si="9"/>
        <v>0</v>
      </c>
      <c r="H120" s="444">
        <f t="shared" si="13"/>
        <v>0</v>
      </c>
      <c r="I120" s="839" t="s">
        <v>56</v>
      </c>
    </row>
    <row r="121" spans="1:9" ht="15" customHeight="1" x14ac:dyDescent="0.65">
      <c r="A121" s="441">
        <v>110</v>
      </c>
      <c r="B121" s="442">
        <f t="shared" si="10"/>
        <v>47515</v>
      </c>
      <c r="C121" s="443">
        <f t="shared" si="7"/>
        <v>0</v>
      </c>
      <c r="D121" s="443">
        <f t="shared" si="8"/>
        <v>0</v>
      </c>
      <c r="E121" s="443">
        <f t="shared" si="11"/>
        <v>0</v>
      </c>
      <c r="F121" s="443">
        <f t="shared" si="12"/>
        <v>0</v>
      </c>
      <c r="G121" s="443">
        <f t="shared" si="9"/>
        <v>0</v>
      </c>
      <c r="H121" s="444">
        <f t="shared" si="13"/>
        <v>0</v>
      </c>
      <c r="I121" s="839"/>
    </row>
    <row r="122" spans="1:9" ht="15" customHeight="1" x14ac:dyDescent="0.65">
      <c r="A122" s="441">
        <v>111</v>
      </c>
      <c r="B122" s="442">
        <f t="shared" si="10"/>
        <v>47543</v>
      </c>
      <c r="C122" s="443">
        <f t="shared" si="7"/>
        <v>0</v>
      </c>
      <c r="D122" s="443">
        <f t="shared" si="8"/>
        <v>0</v>
      </c>
      <c r="E122" s="443">
        <f t="shared" si="11"/>
        <v>0</v>
      </c>
      <c r="F122" s="443">
        <f t="shared" si="12"/>
        <v>0</v>
      </c>
      <c r="G122" s="443">
        <f t="shared" si="9"/>
        <v>0</v>
      </c>
      <c r="H122" s="444">
        <f t="shared" si="13"/>
        <v>0</v>
      </c>
      <c r="I122" s="839"/>
    </row>
    <row r="123" spans="1:9" ht="15" customHeight="1" x14ac:dyDescent="0.65">
      <c r="A123" s="441">
        <v>112</v>
      </c>
      <c r="B123" s="442">
        <f t="shared" si="10"/>
        <v>47574</v>
      </c>
      <c r="C123" s="443">
        <f t="shared" si="7"/>
        <v>0</v>
      </c>
      <c r="D123" s="443">
        <f t="shared" si="8"/>
        <v>0</v>
      </c>
      <c r="E123" s="443">
        <f t="shared" si="11"/>
        <v>0</v>
      </c>
      <c r="F123" s="443">
        <f t="shared" si="12"/>
        <v>0</v>
      </c>
      <c r="G123" s="443">
        <f t="shared" si="9"/>
        <v>0</v>
      </c>
      <c r="H123" s="444">
        <f t="shared" si="13"/>
        <v>0</v>
      </c>
      <c r="I123" s="839"/>
    </row>
    <row r="124" spans="1:9" ht="15" customHeight="1" x14ac:dyDescent="0.65">
      <c r="A124" s="441">
        <v>113</v>
      </c>
      <c r="B124" s="442">
        <f t="shared" si="10"/>
        <v>47604</v>
      </c>
      <c r="C124" s="443">
        <f t="shared" si="7"/>
        <v>0</v>
      </c>
      <c r="D124" s="443">
        <f t="shared" si="8"/>
        <v>0</v>
      </c>
      <c r="E124" s="443">
        <f t="shared" si="11"/>
        <v>0</v>
      </c>
      <c r="F124" s="443">
        <f t="shared" si="12"/>
        <v>0</v>
      </c>
      <c r="G124" s="443">
        <f t="shared" si="9"/>
        <v>0</v>
      </c>
      <c r="H124" s="444">
        <f t="shared" si="13"/>
        <v>0</v>
      </c>
      <c r="I124" s="839"/>
    </row>
    <row r="125" spans="1:9" ht="15" customHeight="1" x14ac:dyDescent="0.65">
      <c r="A125" s="441">
        <v>114</v>
      </c>
      <c r="B125" s="442">
        <f t="shared" si="10"/>
        <v>47635</v>
      </c>
      <c r="C125" s="443">
        <f t="shared" si="7"/>
        <v>0</v>
      </c>
      <c r="D125" s="443">
        <f t="shared" si="8"/>
        <v>0</v>
      </c>
      <c r="E125" s="443">
        <f t="shared" si="11"/>
        <v>0</v>
      </c>
      <c r="F125" s="443">
        <f t="shared" si="12"/>
        <v>0</v>
      </c>
      <c r="G125" s="443">
        <f t="shared" si="9"/>
        <v>0</v>
      </c>
      <c r="H125" s="444">
        <f t="shared" si="13"/>
        <v>0</v>
      </c>
      <c r="I125" s="839"/>
    </row>
    <row r="126" spans="1:9" ht="15" customHeight="1" x14ac:dyDescent="0.65">
      <c r="A126" s="441">
        <v>115</v>
      </c>
      <c r="B126" s="442">
        <f t="shared" si="10"/>
        <v>47665</v>
      </c>
      <c r="C126" s="443">
        <f t="shared" si="7"/>
        <v>0</v>
      </c>
      <c r="D126" s="443">
        <f t="shared" si="8"/>
        <v>0</v>
      </c>
      <c r="E126" s="443">
        <f t="shared" si="11"/>
        <v>0</v>
      </c>
      <c r="F126" s="443">
        <f t="shared" si="12"/>
        <v>0</v>
      </c>
      <c r="G126" s="443">
        <f t="shared" si="9"/>
        <v>0</v>
      </c>
      <c r="H126" s="444">
        <f t="shared" si="13"/>
        <v>0</v>
      </c>
      <c r="I126" s="839"/>
    </row>
    <row r="127" spans="1:9" ht="15" customHeight="1" x14ac:dyDescent="0.65">
      <c r="A127" s="441">
        <v>116</v>
      </c>
      <c r="B127" s="442">
        <f t="shared" si="10"/>
        <v>47696</v>
      </c>
      <c r="C127" s="443">
        <f t="shared" si="7"/>
        <v>0</v>
      </c>
      <c r="D127" s="443">
        <f t="shared" si="8"/>
        <v>0</v>
      </c>
      <c r="E127" s="443">
        <f t="shared" si="11"/>
        <v>0</v>
      </c>
      <c r="F127" s="443">
        <f t="shared" si="12"/>
        <v>0</v>
      </c>
      <c r="G127" s="443">
        <f t="shared" si="9"/>
        <v>0</v>
      </c>
      <c r="H127" s="444">
        <f t="shared" si="13"/>
        <v>0</v>
      </c>
      <c r="I127" s="839"/>
    </row>
    <row r="128" spans="1:9" ht="15" customHeight="1" x14ac:dyDescent="0.65">
      <c r="A128" s="441">
        <v>117</v>
      </c>
      <c r="B128" s="442">
        <f t="shared" si="10"/>
        <v>47727</v>
      </c>
      <c r="C128" s="443">
        <f t="shared" si="7"/>
        <v>0</v>
      </c>
      <c r="D128" s="443">
        <f t="shared" si="8"/>
        <v>0</v>
      </c>
      <c r="E128" s="443">
        <f t="shared" si="11"/>
        <v>0</v>
      </c>
      <c r="F128" s="443">
        <f t="shared" si="12"/>
        <v>0</v>
      </c>
      <c r="G128" s="443">
        <f t="shared" si="9"/>
        <v>0</v>
      </c>
      <c r="H128" s="444">
        <f t="shared" si="13"/>
        <v>0</v>
      </c>
      <c r="I128" s="839"/>
    </row>
    <row r="129" spans="1:9" ht="15" customHeight="1" x14ac:dyDescent="0.65">
      <c r="A129" s="441">
        <v>118</v>
      </c>
      <c r="B129" s="442">
        <f t="shared" si="10"/>
        <v>47757</v>
      </c>
      <c r="C129" s="443">
        <f t="shared" si="7"/>
        <v>0</v>
      </c>
      <c r="D129" s="443">
        <f t="shared" si="8"/>
        <v>0</v>
      </c>
      <c r="E129" s="443">
        <f t="shared" si="11"/>
        <v>0</v>
      </c>
      <c r="F129" s="443">
        <f t="shared" si="12"/>
        <v>0</v>
      </c>
      <c r="G129" s="443">
        <f t="shared" si="9"/>
        <v>0</v>
      </c>
      <c r="H129" s="444">
        <f t="shared" si="13"/>
        <v>0</v>
      </c>
      <c r="I129" s="839"/>
    </row>
    <row r="130" spans="1:9" ht="15" customHeight="1" x14ac:dyDescent="0.65">
      <c r="A130" s="441">
        <v>119</v>
      </c>
      <c r="B130" s="442">
        <f t="shared" si="10"/>
        <v>47788</v>
      </c>
      <c r="C130" s="443">
        <f t="shared" si="7"/>
        <v>0</v>
      </c>
      <c r="D130" s="443">
        <f t="shared" si="8"/>
        <v>0</v>
      </c>
      <c r="E130" s="443">
        <f t="shared" si="11"/>
        <v>0</v>
      </c>
      <c r="F130" s="443">
        <f t="shared" si="12"/>
        <v>0</v>
      </c>
      <c r="G130" s="443">
        <f t="shared" si="9"/>
        <v>0</v>
      </c>
      <c r="H130" s="444">
        <f t="shared" si="13"/>
        <v>0</v>
      </c>
      <c r="I130" s="839"/>
    </row>
    <row r="131" spans="1:9" ht="15" customHeight="1" x14ac:dyDescent="0.65">
      <c r="A131" s="441">
        <v>120</v>
      </c>
      <c r="B131" s="442">
        <f t="shared" si="10"/>
        <v>47818</v>
      </c>
      <c r="C131" s="443">
        <f t="shared" si="7"/>
        <v>0</v>
      </c>
      <c r="D131" s="443">
        <f t="shared" si="8"/>
        <v>0</v>
      </c>
      <c r="E131" s="443">
        <f t="shared" si="11"/>
        <v>0</v>
      </c>
      <c r="F131" s="443">
        <f t="shared" si="12"/>
        <v>0</v>
      </c>
      <c r="G131" s="443">
        <f t="shared" si="9"/>
        <v>0</v>
      </c>
      <c r="H131" s="444">
        <f t="shared" si="13"/>
        <v>0</v>
      </c>
      <c r="I131" s="839"/>
    </row>
    <row r="132" spans="1:9" ht="15" customHeight="1" x14ac:dyDescent="0.65">
      <c r="A132" s="441">
        <v>121</v>
      </c>
      <c r="B132" s="442">
        <f t="shared" si="10"/>
        <v>47849</v>
      </c>
      <c r="C132" s="443">
        <f t="shared" si="7"/>
        <v>0</v>
      </c>
      <c r="D132" s="443">
        <f t="shared" si="8"/>
        <v>0</v>
      </c>
      <c r="E132" s="443">
        <f t="shared" si="11"/>
        <v>0</v>
      </c>
      <c r="F132" s="443">
        <f t="shared" si="12"/>
        <v>0</v>
      </c>
      <c r="G132" s="443">
        <f t="shared" si="9"/>
        <v>0</v>
      </c>
      <c r="H132" s="444">
        <f t="shared" si="13"/>
        <v>0</v>
      </c>
      <c r="I132" s="839" t="s">
        <v>57</v>
      </c>
    </row>
    <row r="133" spans="1:9" ht="15" customHeight="1" x14ac:dyDescent="0.65">
      <c r="A133" s="441">
        <v>122</v>
      </c>
      <c r="B133" s="442">
        <f t="shared" si="10"/>
        <v>47880</v>
      </c>
      <c r="C133" s="443">
        <f t="shared" si="7"/>
        <v>0</v>
      </c>
      <c r="D133" s="443">
        <f t="shared" si="8"/>
        <v>0</v>
      </c>
      <c r="E133" s="443">
        <f t="shared" si="11"/>
        <v>0</v>
      </c>
      <c r="F133" s="443">
        <f t="shared" si="12"/>
        <v>0</v>
      </c>
      <c r="G133" s="443">
        <f t="shared" si="9"/>
        <v>0</v>
      </c>
      <c r="H133" s="444">
        <f t="shared" si="13"/>
        <v>0</v>
      </c>
      <c r="I133" s="839"/>
    </row>
    <row r="134" spans="1:9" ht="15" customHeight="1" x14ac:dyDescent="0.65">
      <c r="A134" s="441">
        <v>123</v>
      </c>
      <c r="B134" s="442">
        <f t="shared" si="10"/>
        <v>47908</v>
      </c>
      <c r="C134" s="443">
        <f t="shared" si="7"/>
        <v>0</v>
      </c>
      <c r="D134" s="443">
        <f t="shared" si="8"/>
        <v>0</v>
      </c>
      <c r="E134" s="443">
        <f t="shared" si="11"/>
        <v>0</v>
      </c>
      <c r="F134" s="443">
        <f t="shared" si="12"/>
        <v>0</v>
      </c>
      <c r="G134" s="443">
        <f t="shared" si="9"/>
        <v>0</v>
      </c>
      <c r="H134" s="444">
        <f t="shared" si="13"/>
        <v>0</v>
      </c>
      <c r="I134" s="839"/>
    </row>
    <row r="135" spans="1:9" ht="15" customHeight="1" x14ac:dyDescent="0.65">
      <c r="A135" s="441">
        <v>124</v>
      </c>
      <c r="B135" s="442">
        <f t="shared" si="10"/>
        <v>47939</v>
      </c>
      <c r="C135" s="443">
        <f t="shared" si="7"/>
        <v>0</v>
      </c>
      <c r="D135" s="443">
        <f t="shared" si="8"/>
        <v>0</v>
      </c>
      <c r="E135" s="443">
        <f t="shared" si="11"/>
        <v>0</v>
      </c>
      <c r="F135" s="443">
        <f t="shared" si="12"/>
        <v>0</v>
      </c>
      <c r="G135" s="443">
        <f t="shared" si="9"/>
        <v>0</v>
      </c>
      <c r="H135" s="444">
        <f t="shared" si="13"/>
        <v>0</v>
      </c>
      <c r="I135" s="839"/>
    </row>
    <row r="136" spans="1:9" ht="15" customHeight="1" x14ac:dyDescent="0.65">
      <c r="A136" s="441">
        <v>125</v>
      </c>
      <c r="B136" s="442">
        <f t="shared" si="10"/>
        <v>47969</v>
      </c>
      <c r="C136" s="443">
        <f t="shared" si="7"/>
        <v>0</v>
      </c>
      <c r="D136" s="443">
        <f t="shared" si="8"/>
        <v>0</v>
      </c>
      <c r="E136" s="443">
        <f t="shared" si="11"/>
        <v>0</v>
      </c>
      <c r="F136" s="443">
        <f t="shared" si="12"/>
        <v>0</v>
      </c>
      <c r="G136" s="443">
        <f t="shared" si="9"/>
        <v>0</v>
      </c>
      <c r="H136" s="444">
        <f t="shared" si="13"/>
        <v>0</v>
      </c>
      <c r="I136" s="839"/>
    </row>
    <row r="137" spans="1:9" ht="15" customHeight="1" x14ac:dyDescent="0.65">
      <c r="A137" s="441">
        <v>126</v>
      </c>
      <c r="B137" s="442">
        <f t="shared" si="10"/>
        <v>48000</v>
      </c>
      <c r="C137" s="443">
        <f t="shared" si="7"/>
        <v>0</v>
      </c>
      <c r="D137" s="443">
        <f t="shared" si="8"/>
        <v>0</v>
      </c>
      <c r="E137" s="443">
        <f t="shared" si="11"/>
        <v>0</v>
      </c>
      <c r="F137" s="443">
        <f t="shared" si="12"/>
        <v>0</v>
      </c>
      <c r="G137" s="443">
        <f t="shared" si="9"/>
        <v>0</v>
      </c>
      <c r="H137" s="444">
        <f t="shared" si="13"/>
        <v>0</v>
      </c>
      <c r="I137" s="839"/>
    </row>
    <row r="138" spans="1:9" ht="15" customHeight="1" x14ac:dyDescent="0.65">
      <c r="A138" s="441">
        <v>127</v>
      </c>
      <c r="B138" s="442">
        <f t="shared" si="10"/>
        <v>48030</v>
      </c>
      <c r="C138" s="443">
        <f t="shared" si="7"/>
        <v>0</v>
      </c>
      <c r="D138" s="443">
        <f t="shared" si="8"/>
        <v>0</v>
      </c>
      <c r="E138" s="443">
        <f t="shared" si="11"/>
        <v>0</v>
      </c>
      <c r="F138" s="443">
        <f t="shared" si="12"/>
        <v>0</v>
      </c>
      <c r="G138" s="443">
        <f t="shared" si="9"/>
        <v>0</v>
      </c>
      <c r="H138" s="444">
        <f t="shared" si="13"/>
        <v>0</v>
      </c>
      <c r="I138" s="839"/>
    </row>
    <row r="139" spans="1:9" ht="15" customHeight="1" x14ac:dyDescent="0.65">
      <c r="A139" s="441">
        <v>128</v>
      </c>
      <c r="B139" s="442">
        <f t="shared" si="10"/>
        <v>48061</v>
      </c>
      <c r="C139" s="443">
        <f t="shared" si="7"/>
        <v>0</v>
      </c>
      <c r="D139" s="443">
        <f t="shared" si="8"/>
        <v>0</v>
      </c>
      <c r="E139" s="443">
        <f t="shared" si="11"/>
        <v>0</v>
      </c>
      <c r="F139" s="443">
        <f t="shared" si="12"/>
        <v>0</v>
      </c>
      <c r="G139" s="443">
        <f t="shared" si="9"/>
        <v>0</v>
      </c>
      <c r="H139" s="444">
        <f t="shared" si="13"/>
        <v>0</v>
      </c>
      <c r="I139" s="839"/>
    </row>
    <row r="140" spans="1:9" ht="15" customHeight="1" x14ac:dyDescent="0.65">
      <c r="A140" s="441">
        <v>129</v>
      </c>
      <c r="B140" s="442">
        <f t="shared" si="10"/>
        <v>48092</v>
      </c>
      <c r="C140" s="443">
        <f t="shared" ref="C140:C203" si="14">IFERROR(IF($H$3&lt;=H139, $H$3, H139+H139*$B$4/$B$6), "")</f>
        <v>0</v>
      </c>
      <c r="D140" s="443">
        <f t="shared" ref="D140:D203" si="15">IFERROR(IF($B$8&lt;H139-F140, $B$8, H139-F140), "")</f>
        <v>0</v>
      </c>
      <c r="E140" s="443">
        <f t="shared" si="11"/>
        <v>0</v>
      </c>
      <c r="F140" s="443">
        <f t="shared" si="12"/>
        <v>0</v>
      </c>
      <c r="G140" s="443">
        <f t="shared" ref="G140:G203" si="16">IFERROR(IF(C140&gt;0, $B$4/$B$6*H139, 0), "")</f>
        <v>0</v>
      </c>
      <c r="H140" s="444">
        <f t="shared" si="13"/>
        <v>0</v>
      </c>
      <c r="I140" s="839"/>
    </row>
    <row r="141" spans="1:9" ht="15" customHeight="1" x14ac:dyDescent="0.65">
      <c r="A141" s="441">
        <v>130</v>
      </c>
      <c r="B141" s="442">
        <f t="shared" ref="B141:B204" si="17">EDATE($B$7,A140)</f>
        <v>48122</v>
      </c>
      <c r="C141" s="443">
        <f t="shared" si="14"/>
        <v>0</v>
      </c>
      <c r="D141" s="443">
        <f t="shared" si="15"/>
        <v>0</v>
      </c>
      <c r="E141" s="443">
        <f t="shared" ref="E141:E204" si="18">IFERROR(C141+D141, "")</f>
        <v>0</v>
      </c>
      <c r="F141" s="443">
        <f t="shared" ref="F141:F204" si="19">IFERROR(IF(C141&gt;0, MIN(C141-G141, H140), 0), "")</f>
        <v>0</v>
      </c>
      <c r="G141" s="443">
        <f t="shared" si="16"/>
        <v>0</v>
      </c>
      <c r="H141" s="444">
        <f t="shared" ref="H141:H204" si="20">IFERROR(IF(H140 &gt;0, H140-F141-D141, 0), "")</f>
        <v>0</v>
      </c>
      <c r="I141" s="839"/>
    </row>
    <row r="142" spans="1:9" ht="15" customHeight="1" x14ac:dyDescent="0.65">
      <c r="A142" s="441">
        <v>131</v>
      </c>
      <c r="B142" s="442">
        <f t="shared" si="17"/>
        <v>48153</v>
      </c>
      <c r="C142" s="443">
        <f t="shared" si="14"/>
        <v>0</v>
      </c>
      <c r="D142" s="443">
        <f t="shared" si="15"/>
        <v>0</v>
      </c>
      <c r="E142" s="443">
        <f t="shared" si="18"/>
        <v>0</v>
      </c>
      <c r="F142" s="443">
        <f t="shared" si="19"/>
        <v>0</v>
      </c>
      <c r="G142" s="443">
        <f t="shared" si="16"/>
        <v>0</v>
      </c>
      <c r="H142" s="444">
        <f t="shared" si="20"/>
        <v>0</v>
      </c>
      <c r="I142" s="839"/>
    </row>
    <row r="143" spans="1:9" ht="15" customHeight="1" x14ac:dyDescent="0.65">
      <c r="A143" s="441">
        <v>132</v>
      </c>
      <c r="B143" s="442">
        <f t="shared" si="17"/>
        <v>48183</v>
      </c>
      <c r="C143" s="443">
        <f t="shared" si="14"/>
        <v>0</v>
      </c>
      <c r="D143" s="443">
        <f t="shared" si="15"/>
        <v>0</v>
      </c>
      <c r="E143" s="443">
        <f t="shared" si="18"/>
        <v>0</v>
      </c>
      <c r="F143" s="443">
        <f t="shared" si="19"/>
        <v>0</v>
      </c>
      <c r="G143" s="443">
        <f t="shared" si="16"/>
        <v>0</v>
      </c>
      <c r="H143" s="444">
        <f t="shared" si="20"/>
        <v>0</v>
      </c>
      <c r="I143" s="839"/>
    </row>
    <row r="144" spans="1:9" ht="15" customHeight="1" x14ac:dyDescent="0.65">
      <c r="A144" s="441">
        <v>133</v>
      </c>
      <c r="B144" s="442">
        <f t="shared" si="17"/>
        <v>48214</v>
      </c>
      <c r="C144" s="443">
        <f t="shared" si="14"/>
        <v>0</v>
      </c>
      <c r="D144" s="443">
        <f t="shared" si="15"/>
        <v>0</v>
      </c>
      <c r="E144" s="443">
        <f t="shared" si="18"/>
        <v>0</v>
      </c>
      <c r="F144" s="443">
        <f t="shared" si="19"/>
        <v>0</v>
      </c>
      <c r="G144" s="443">
        <f t="shared" si="16"/>
        <v>0</v>
      </c>
      <c r="H144" s="444">
        <f t="shared" si="20"/>
        <v>0</v>
      </c>
      <c r="I144" s="839" t="s">
        <v>58</v>
      </c>
    </row>
    <row r="145" spans="1:9" ht="15" customHeight="1" x14ac:dyDescent="0.65">
      <c r="A145" s="441">
        <v>134</v>
      </c>
      <c r="B145" s="442">
        <f t="shared" si="17"/>
        <v>48245</v>
      </c>
      <c r="C145" s="443">
        <f t="shared" si="14"/>
        <v>0</v>
      </c>
      <c r="D145" s="443">
        <f t="shared" si="15"/>
        <v>0</v>
      </c>
      <c r="E145" s="443">
        <f t="shared" si="18"/>
        <v>0</v>
      </c>
      <c r="F145" s="443">
        <f t="shared" si="19"/>
        <v>0</v>
      </c>
      <c r="G145" s="443">
        <f t="shared" si="16"/>
        <v>0</v>
      </c>
      <c r="H145" s="444">
        <f t="shared" si="20"/>
        <v>0</v>
      </c>
      <c r="I145" s="839"/>
    </row>
    <row r="146" spans="1:9" ht="15" customHeight="1" x14ac:dyDescent="0.65">
      <c r="A146" s="441">
        <v>135</v>
      </c>
      <c r="B146" s="442">
        <f t="shared" si="17"/>
        <v>48274</v>
      </c>
      <c r="C146" s="443">
        <f t="shared" si="14"/>
        <v>0</v>
      </c>
      <c r="D146" s="443">
        <f t="shared" si="15"/>
        <v>0</v>
      </c>
      <c r="E146" s="443">
        <f t="shared" si="18"/>
        <v>0</v>
      </c>
      <c r="F146" s="443">
        <f t="shared" si="19"/>
        <v>0</v>
      </c>
      <c r="G146" s="443">
        <f t="shared" si="16"/>
        <v>0</v>
      </c>
      <c r="H146" s="444">
        <f t="shared" si="20"/>
        <v>0</v>
      </c>
      <c r="I146" s="839"/>
    </row>
    <row r="147" spans="1:9" ht="15" customHeight="1" x14ac:dyDescent="0.65">
      <c r="A147" s="441">
        <v>136</v>
      </c>
      <c r="B147" s="442">
        <f t="shared" si="17"/>
        <v>48305</v>
      </c>
      <c r="C147" s="443">
        <f t="shared" si="14"/>
        <v>0</v>
      </c>
      <c r="D147" s="443">
        <f t="shared" si="15"/>
        <v>0</v>
      </c>
      <c r="E147" s="443">
        <f t="shared" si="18"/>
        <v>0</v>
      </c>
      <c r="F147" s="443">
        <f t="shared" si="19"/>
        <v>0</v>
      </c>
      <c r="G147" s="443">
        <f t="shared" si="16"/>
        <v>0</v>
      </c>
      <c r="H147" s="444">
        <f t="shared" si="20"/>
        <v>0</v>
      </c>
      <c r="I147" s="839"/>
    </row>
    <row r="148" spans="1:9" ht="15" customHeight="1" x14ac:dyDescent="0.65">
      <c r="A148" s="441">
        <v>137</v>
      </c>
      <c r="B148" s="442">
        <f t="shared" si="17"/>
        <v>48335</v>
      </c>
      <c r="C148" s="443">
        <f t="shared" si="14"/>
        <v>0</v>
      </c>
      <c r="D148" s="443">
        <f t="shared" si="15"/>
        <v>0</v>
      </c>
      <c r="E148" s="443">
        <f t="shared" si="18"/>
        <v>0</v>
      </c>
      <c r="F148" s="443">
        <f t="shared" si="19"/>
        <v>0</v>
      </c>
      <c r="G148" s="443">
        <f t="shared" si="16"/>
        <v>0</v>
      </c>
      <c r="H148" s="444">
        <f t="shared" si="20"/>
        <v>0</v>
      </c>
      <c r="I148" s="839"/>
    </row>
    <row r="149" spans="1:9" ht="15" customHeight="1" x14ac:dyDescent="0.65">
      <c r="A149" s="441">
        <v>138</v>
      </c>
      <c r="B149" s="442">
        <f t="shared" si="17"/>
        <v>48366</v>
      </c>
      <c r="C149" s="443">
        <f t="shared" si="14"/>
        <v>0</v>
      </c>
      <c r="D149" s="443">
        <f t="shared" si="15"/>
        <v>0</v>
      </c>
      <c r="E149" s="443">
        <f t="shared" si="18"/>
        <v>0</v>
      </c>
      <c r="F149" s="443">
        <f t="shared" si="19"/>
        <v>0</v>
      </c>
      <c r="G149" s="443">
        <f t="shared" si="16"/>
        <v>0</v>
      </c>
      <c r="H149" s="444">
        <f t="shared" si="20"/>
        <v>0</v>
      </c>
      <c r="I149" s="839"/>
    </row>
    <row r="150" spans="1:9" ht="15" customHeight="1" x14ac:dyDescent="0.65">
      <c r="A150" s="441">
        <v>139</v>
      </c>
      <c r="B150" s="442">
        <f t="shared" si="17"/>
        <v>48396</v>
      </c>
      <c r="C150" s="443">
        <f t="shared" si="14"/>
        <v>0</v>
      </c>
      <c r="D150" s="443">
        <f t="shared" si="15"/>
        <v>0</v>
      </c>
      <c r="E150" s="443">
        <f t="shared" si="18"/>
        <v>0</v>
      </c>
      <c r="F150" s="443">
        <f t="shared" si="19"/>
        <v>0</v>
      </c>
      <c r="G150" s="443">
        <f t="shared" si="16"/>
        <v>0</v>
      </c>
      <c r="H150" s="444">
        <f t="shared" si="20"/>
        <v>0</v>
      </c>
      <c r="I150" s="839"/>
    </row>
    <row r="151" spans="1:9" ht="15" customHeight="1" x14ac:dyDescent="0.65">
      <c r="A151" s="441">
        <v>140</v>
      </c>
      <c r="B151" s="442">
        <f t="shared" si="17"/>
        <v>48427</v>
      </c>
      <c r="C151" s="443">
        <f t="shared" si="14"/>
        <v>0</v>
      </c>
      <c r="D151" s="443">
        <f t="shared" si="15"/>
        <v>0</v>
      </c>
      <c r="E151" s="443">
        <f t="shared" si="18"/>
        <v>0</v>
      </c>
      <c r="F151" s="443">
        <f t="shared" si="19"/>
        <v>0</v>
      </c>
      <c r="G151" s="443">
        <f t="shared" si="16"/>
        <v>0</v>
      </c>
      <c r="H151" s="444">
        <f t="shared" si="20"/>
        <v>0</v>
      </c>
      <c r="I151" s="839"/>
    </row>
    <row r="152" spans="1:9" ht="15" customHeight="1" x14ac:dyDescent="0.65">
      <c r="A152" s="441">
        <v>141</v>
      </c>
      <c r="B152" s="442">
        <f t="shared" si="17"/>
        <v>48458</v>
      </c>
      <c r="C152" s="443">
        <f t="shared" si="14"/>
        <v>0</v>
      </c>
      <c r="D152" s="443">
        <f t="shared" si="15"/>
        <v>0</v>
      </c>
      <c r="E152" s="443">
        <f t="shared" si="18"/>
        <v>0</v>
      </c>
      <c r="F152" s="443">
        <f t="shared" si="19"/>
        <v>0</v>
      </c>
      <c r="G152" s="443">
        <f t="shared" si="16"/>
        <v>0</v>
      </c>
      <c r="H152" s="444">
        <f t="shared" si="20"/>
        <v>0</v>
      </c>
      <c r="I152" s="839"/>
    </row>
    <row r="153" spans="1:9" ht="15" customHeight="1" x14ac:dyDescent="0.65">
      <c r="A153" s="441">
        <v>142</v>
      </c>
      <c r="B153" s="442">
        <f t="shared" si="17"/>
        <v>48488</v>
      </c>
      <c r="C153" s="443">
        <f t="shared" si="14"/>
        <v>0</v>
      </c>
      <c r="D153" s="443">
        <f t="shared" si="15"/>
        <v>0</v>
      </c>
      <c r="E153" s="443">
        <f t="shared" si="18"/>
        <v>0</v>
      </c>
      <c r="F153" s="443">
        <f t="shared" si="19"/>
        <v>0</v>
      </c>
      <c r="G153" s="443">
        <f t="shared" si="16"/>
        <v>0</v>
      </c>
      <c r="H153" s="444">
        <f t="shared" si="20"/>
        <v>0</v>
      </c>
      <c r="I153" s="839"/>
    </row>
    <row r="154" spans="1:9" ht="15" customHeight="1" x14ac:dyDescent="0.65">
      <c r="A154" s="441">
        <v>143</v>
      </c>
      <c r="B154" s="442">
        <f t="shared" si="17"/>
        <v>48519</v>
      </c>
      <c r="C154" s="443">
        <f t="shared" si="14"/>
        <v>0</v>
      </c>
      <c r="D154" s="443">
        <f t="shared" si="15"/>
        <v>0</v>
      </c>
      <c r="E154" s="443">
        <f t="shared" si="18"/>
        <v>0</v>
      </c>
      <c r="F154" s="443">
        <f t="shared" si="19"/>
        <v>0</v>
      </c>
      <c r="G154" s="443">
        <f t="shared" si="16"/>
        <v>0</v>
      </c>
      <c r="H154" s="444">
        <f t="shared" si="20"/>
        <v>0</v>
      </c>
      <c r="I154" s="839"/>
    </row>
    <row r="155" spans="1:9" ht="15" customHeight="1" x14ac:dyDescent="0.65">
      <c r="A155" s="441">
        <v>144</v>
      </c>
      <c r="B155" s="442">
        <f t="shared" si="17"/>
        <v>48549</v>
      </c>
      <c r="C155" s="443">
        <f t="shared" si="14"/>
        <v>0</v>
      </c>
      <c r="D155" s="443">
        <f t="shared" si="15"/>
        <v>0</v>
      </c>
      <c r="E155" s="443">
        <f t="shared" si="18"/>
        <v>0</v>
      </c>
      <c r="F155" s="443">
        <f t="shared" si="19"/>
        <v>0</v>
      </c>
      <c r="G155" s="443">
        <f t="shared" si="16"/>
        <v>0</v>
      </c>
      <c r="H155" s="444">
        <f t="shared" si="20"/>
        <v>0</v>
      </c>
      <c r="I155" s="839"/>
    </row>
    <row r="156" spans="1:9" ht="15" customHeight="1" x14ac:dyDescent="0.65">
      <c r="A156" s="441">
        <v>145</v>
      </c>
      <c r="B156" s="442">
        <f t="shared" si="17"/>
        <v>48580</v>
      </c>
      <c r="C156" s="443">
        <f t="shared" si="14"/>
        <v>0</v>
      </c>
      <c r="D156" s="443">
        <f t="shared" si="15"/>
        <v>0</v>
      </c>
      <c r="E156" s="443">
        <f t="shared" si="18"/>
        <v>0</v>
      </c>
      <c r="F156" s="443">
        <f t="shared" si="19"/>
        <v>0</v>
      </c>
      <c r="G156" s="443">
        <f t="shared" si="16"/>
        <v>0</v>
      </c>
      <c r="H156" s="444">
        <f t="shared" si="20"/>
        <v>0</v>
      </c>
      <c r="I156" s="839" t="s">
        <v>59</v>
      </c>
    </row>
    <row r="157" spans="1:9" ht="15" customHeight="1" x14ac:dyDescent="0.65">
      <c r="A157" s="441">
        <v>146</v>
      </c>
      <c r="B157" s="442">
        <f t="shared" si="17"/>
        <v>48611</v>
      </c>
      <c r="C157" s="443">
        <f t="shared" si="14"/>
        <v>0</v>
      </c>
      <c r="D157" s="443">
        <f t="shared" si="15"/>
        <v>0</v>
      </c>
      <c r="E157" s="443">
        <f t="shared" si="18"/>
        <v>0</v>
      </c>
      <c r="F157" s="443">
        <f t="shared" si="19"/>
        <v>0</v>
      </c>
      <c r="G157" s="443">
        <f t="shared" si="16"/>
        <v>0</v>
      </c>
      <c r="H157" s="444">
        <f t="shared" si="20"/>
        <v>0</v>
      </c>
      <c r="I157" s="839"/>
    </row>
    <row r="158" spans="1:9" ht="15" customHeight="1" x14ac:dyDescent="0.65">
      <c r="A158" s="441">
        <v>147</v>
      </c>
      <c r="B158" s="442">
        <f t="shared" si="17"/>
        <v>48639</v>
      </c>
      <c r="C158" s="443">
        <f t="shared" si="14"/>
        <v>0</v>
      </c>
      <c r="D158" s="443">
        <f t="shared" si="15"/>
        <v>0</v>
      </c>
      <c r="E158" s="443">
        <f t="shared" si="18"/>
        <v>0</v>
      </c>
      <c r="F158" s="443">
        <f t="shared" si="19"/>
        <v>0</v>
      </c>
      <c r="G158" s="443">
        <f t="shared" si="16"/>
        <v>0</v>
      </c>
      <c r="H158" s="444">
        <f t="shared" si="20"/>
        <v>0</v>
      </c>
      <c r="I158" s="839"/>
    </row>
    <row r="159" spans="1:9" ht="15" customHeight="1" x14ac:dyDescent="0.65">
      <c r="A159" s="441">
        <v>148</v>
      </c>
      <c r="B159" s="442">
        <f t="shared" si="17"/>
        <v>48670</v>
      </c>
      <c r="C159" s="443">
        <f t="shared" si="14"/>
        <v>0</v>
      </c>
      <c r="D159" s="443">
        <f t="shared" si="15"/>
        <v>0</v>
      </c>
      <c r="E159" s="443">
        <f t="shared" si="18"/>
        <v>0</v>
      </c>
      <c r="F159" s="443">
        <f t="shared" si="19"/>
        <v>0</v>
      </c>
      <c r="G159" s="443">
        <f t="shared" si="16"/>
        <v>0</v>
      </c>
      <c r="H159" s="444">
        <f t="shared" si="20"/>
        <v>0</v>
      </c>
      <c r="I159" s="839"/>
    </row>
    <row r="160" spans="1:9" ht="15" customHeight="1" x14ac:dyDescent="0.65">
      <c r="A160" s="441">
        <v>149</v>
      </c>
      <c r="B160" s="442">
        <f t="shared" si="17"/>
        <v>48700</v>
      </c>
      <c r="C160" s="443">
        <f t="shared" si="14"/>
        <v>0</v>
      </c>
      <c r="D160" s="443">
        <f t="shared" si="15"/>
        <v>0</v>
      </c>
      <c r="E160" s="443">
        <f t="shared" si="18"/>
        <v>0</v>
      </c>
      <c r="F160" s="443">
        <f t="shared" si="19"/>
        <v>0</v>
      </c>
      <c r="G160" s="443">
        <f t="shared" si="16"/>
        <v>0</v>
      </c>
      <c r="H160" s="444">
        <f t="shared" si="20"/>
        <v>0</v>
      </c>
      <c r="I160" s="839"/>
    </row>
    <row r="161" spans="1:9" ht="15" customHeight="1" x14ac:dyDescent="0.65">
      <c r="A161" s="441">
        <v>150</v>
      </c>
      <c r="B161" s="442">
        <f t="shared" si="17"/>
        <v>48731</v>
      </c>
      <c r="C161" s="443">
        <f t="shared" si="14"/>
        <v>0</v>
      </c>
      <c r="D161" s="443">
        <f t="shared" si="15"/>
        <v>0</v>
      </c>
      <c r="E161" s="443">
        <f t="shared" si="18"/>
        <v>0</v>
      </c>
      <c r="F161" s="443">
        <f t="shared" si="19"/>
        <v>0</v>
      </c>
      <c r="G161" s="443">
        <f t="shared" si="16"/>
        <v>0</v>
      </c>
      <c r="H161" s="444">
        <f t="shared" si="20"/>
        <v>0</v>
      </c>
      <c r="I161" s="839"/>
    </row>
    <row r="162" spans="1:9" ht="15" customHeight="1" x14ac:dyDescent="0.65">
      <c r="A162" s="441">
        <v>151</v>
      </c>
      <c r="B162" s="442">
        <f t="shared" si="17"/>
        <v>48761</v>
      </c>
      <c r="C162" s="443">
        <f t="shared" si="14"/>
        <v>0</v>
      </c>
      <c r="D162" s="443">
        <f t="shared" si="15"/>
        <v>0</v>
      </c>
      <c r="E162" s="443">
        <f t="shared" si="18"/>
        <v>0</v>
      </c>
      <c r="F162" s="443">
        <f t="shared" si="19"/>
        <v>0</v>
      </c>
      <c r="G162" s="443">
        <f t="shared" si="16"/>
        <v>0</v>
      </c>
      <c r="H162" s="444">
        <f t="shared" si="20"/>
        <v>0</v>
      </c>
      <c r="I162" s="839"/>
    </row>
    <row r="163" spans="1:9" ht="15" customHeight="1" x14ac:dyDescent="0.65">
      <c r="A163" s="441">
        <v>152</v>
      </c>
      <c r="B163" s="442">
        <f t="shared" si="17"/>
        <v>48792</v>
      </c>
      <c r="C163" s="443">
        <f t="shared" si="14"/>
        <v>0</v>
      </c>
      <c r="D163" s="443">
        <f t="shared" si="15"/>
        <v>0</v>
      </c>
      <c r="E163" s="443">
        <f t="shared" si="18"/>
        <v>0</v>
      </c>
      <c r="F163" s="443">
        <f t="shared" si="19"/>
        <v>0</v>
      </c>
      <c r="G163" s="443">
        <f t="shared" si="16"/>
        <v>0</v>
      </c>
      <c r="H163" s="444">
        <f t="shared" si="20"/>
        <v>0</v>
      </c>
      <c r="I163" s="839"/>
    </row>
    <row r="164" spans="1:9" ht="15" customHeight="1" x14ac:dyDescent="0.65">
      <c r="A164" s="441">
        <v>153</v>
      </c>
      <c r="B164" s="442">
        <f t="shared" si="17"/>
        <v>48823</v>
      </c>
      <c r="C164" s="443">
        <f t="shared" si="14"/>
        <v>0</v>
      </c>
      <c r="D164" s="443">
        <f t="shared" si="15"/>
        <v>0</v>
      </c>
      <c r="E164" s="443">
        <f t="shared" si="18"/>
        <v>0</v>
      </c>
      <c r="F164" s="443">
        <f t="shared" si="19"/>
        <v>0</v>
      </c>
      <c r="G164" s="443">
        <f t="shared" si="16"/>
        <v>0</v>
      </c>
      <c r="H164" s="444">
        <f t="shared" si="20"/>
        <v>0</v>
      </c>
      <c r="I164" s="839"/>
    </row>
    <row r="165" spans="1:9" ht="15" customHeight="1" x14ac:dyDescent="0.65">
      <c r="A165" s="441">
        <v>154</v>
      </c>
      <c r="B165" s="442">
        <f t="shared" si="17"/>
        <v>48853</v>
      </c>
      <c r="C165" s="443">
        <f t="shared" si="14"/>
        <v>0</v>
      </c>
      <c r="D165" s="443">
        <f t="shared" si="15"/>
        <v>0</v>
      </c>
      <c r="E165" s="443">
        <f t="shared" si="18"/>
        <v>0</v>
      </c>
      <c r="F165" s="443">
        <f t="shared" si="19"/>
        <v>0</v>
      </c>
      <c r="G165" s="443">
        <f t="shared" si="16"/>
        <v>0</v>
      </c>
      <c r="H165" s="444">
        <f t="shared" si="20"/>
        <v>0</v>
      </c>
      <c r="I165" s="839"/>
    </row>
    <row r="166" spans="1:9" ht="15" customHeight="1" x14ac:dyDescent="0.65">
      <c r="A166" s="441">
        <v>155</v>
      </c>
      <c r="B166" s="442">
        <f t="shared" si="17"/>
        <v>48884</v>
      </c>
      <c r="C166" s="443">
        <f t="shared" si="14"/>
        <v>0</v>
      </c>
      <c r="D166" s="443">
        <f t="shared" si="15"/>
        <v>0</v>
      </c>
      <c r="E166" s="443">
        <f t="shared" si="18"/>
        <v>0</v>
      </c>
      <c r="F166" s="443">
        <f t="shared" si="19"/>
        <v>0</v>
      </c>
      <c r="G166" s="443">
        <f t="shared" si="16"/>
        <v>0</v>
      </c>
      <c r="H166" s="444">
        <f t="shared" si="20"/>
        <v>0</v>
      </c>
      <c r="I166" s="839"/>
    </row>
    <row r="167" spans="1:9" ht="15" customHeight="1" x14ac:dyDescent="0.65">
      <c r="A167" s="441">
        <v>156</v>
      </c>
      <c r="B167" s="442">
        <f t="shared" si="17"/>
        <v>48914</v>
      </c>
      <c r="C167" s="443">
        <f t="shared" si="14"/>
        <v>0</v>
      </c>
      <c r="D167" s="443">
        <f t="shared" si="15"/>
        <v>0</v>
      </c>
      <c r="E167" s="443">
        <f t="shared" si="18"/>
        <v>0</v>
      </c>
      <c r="F167" s="443">
        <f t="shared" si="19"/>
        <v>0</v>
      </c>
      <c r="G167" s="443">
        <f t="shared" si="16"/>
        <v>0</v>
      </c>
      <c r="H167" s="444">
        <f t="shared" si="20"/>
        <v>0</v>
      </c>
      <c r="I167" s="839"/>
    </row>
    <row r="168" spans="1:9" ht="15" customHeight="1" x14ac:dyDescent="0.65">
      <c r="A168" s="441">
        <v>157</v>
      </c>
      <c r="B168" s="442">
        <f t="shared" si="17"/>
        <v>48945</v>
      </c>
      <c r="C168" s="443">
        <f t="shared" si="14"/>
        <v>0</v>
      </c>
      <c r="D168" s="443">
        <f t="shared" si="15"/>
        <v>0</v>
      </c>
      <c r="E168" s="443">
        <f t="shared" si="18"/>
        <v>0</v>
      </c>
      <c r="F168" s="443">
        <f t="shared" si="19"/>
        <v>0</v>
      </c>
      <c r="G168" s="443">
        <f t="shared" si="16"/>
        <v>0</v>
      </c>
      <c r="H168" s="444">
        <f t="shared" si="20"/>
        <v>0</v>
      </c>
      <c r="I168" s="839" t="s">
        <v>60</v>
      </c>
    </row>
    <row r="169" spans="1:9" ht="15" customHeight="1" x14ac:dyDescent="0.65">
      <c r="A169" s="441">
        <v>158</v>
      </c>
      <c r="B169" s="442">
        <f t="shared" si="17"/>
        <v>48976</v>
      </c>
      <c r="C169" s="443">
        <f t="shared" si="14"/>
        <v>0</v>
      </c>
      <c r="D169" s="443">
        <f t="shared" si="15"/>
        <v>0</v>
      </c>
      <c r="E169" s="443">
        <f t="shared" si="18"/>
        <v>0</v>
      </c>
      <c r="F169" s="443">
        <f t="shared" si="19"/>
        <v>0</v>
      </c>
      <c r="G169" s="443">
        <f t="shared" si="16"/>
        <v>0</v>
      </c>
      <c r="H169" s="444">
        <f t="shared" si="20"/>
        <v>0</v>
      </c>
      <c r="I169" s="839"/>
    </row>
    <row r="170" spans="1:9" ht="15" customHeight="1" x14ac:dyDescent="0.65">
      <c r="A170" s="441">
        <v>159</v>
      </c>
      <c r="B170" s="442">
        <f t="shared" si="17"/>
        <v>49004</v>
      </c>
      <c r="C170" s="443">
        <f t="shared" si="14"/>
        <v>0</v>
      </c>
      <c r="D170" s="443">
        <f t="shared" si="15"/>
        <v>0</v>
      </c>
      <c r="E170" s="443">
        <f t="shared" si="18"/>
        <v>0</v>
      </c>
      <c r="F170" s="443">
        <f t="shared" si="19"/>
        <v>0</v>
      </c>
      <c r="G170" s="443">
        <f t="shared" si="16"/>
        <v>0</v>
      </c>
      <c r="H170" s="444">
        <f t="shared" si="20"/>
        <v>0</v>
      </c>
      <c r="I170" s="839"/>
    </row>
    <row r="171" spans="1:9" ht="15" customHeight="1" x14ac:dyDescent="0.65">
      <c r="A171" s="441">
        <v>160</v>
      </c>
      <c r="B171" s="442">
        <f t="shared" si="17"/>
        <v>49035</v>
      </c>
      <c r="C171" s="443">
        <f t="shared" si="14"/>
        <v>0</v>
      </c>
      <c r="D171" s="443">
        <f t="shared" si="15"/>
        <v>0</v>
      </c>
      <c r="E171" s="443">
        <f t="shared" si="18"/>
        <v>0</v>
      </c>
      <c r="F171" s="443">
        <f t="shared" si="19"/>
        <v>0</v>
      </c>
      <c r="G171" s="443">
        <f t="shared" si="16"/>
        <v>0</v>
      </c>
      <c r="H171" s="444">
        <f t="shared" si="20"/>
        <v>0</v>
      </c>
      <c r="I171" s="839"/>
    </row>
    <row r="172" spans="1:9" ht="15" customHeight="1" x14ac:dyDescent="0.65">
      <c r="A172" s="441">
        <v>161</v>
      </c>
      <c r="B172" s="442">
        <f t="shared" si="17"/>
        <v>49065</v>
      </c>
      <c r="C172" s="443">
        <f t="shared" si="14"/>
        <v>0</v>
      </c>
      <c r="D172" s="443">
        <f t="shared" si="15"/>
        <v>0</v>
      </c>
      <c r="E172" s="443">
        <f t="shared" si="18"/>
        <v>0</v>
      </c>
      <c r="F172" s="443">
        <f t="shared" si="19"/>
        <v>0</v>
      </c>
      <c r="G172" s="443">
        <f t="shared" si="16"/>
        <v>0</v>
      </c>
      <c r="H172" s="444">
        <f t="shared" si="20"/>
        <v>0</v>
      </c>
      <c r="I172" s="839"/>
    </row>
    <row r="173" spans="1:9" ht="15" customHeight="1" x14ac:dyDescent="0.65">
      <c r="A173" s="441">
        <v>162</v>
      </c>
      <c r="B173" s="442">
        <f t="shared" si="17"/>
        <v>49096</v>
      </c>
      <c r="C173" s="443">
        <f t="shared" si="14"/>
        <v>0</v>
      </c>
      <c r="D173" s="443">
        <f t="shared" si="15"/>
        <v>0</v>
      </c>
      <c r="E173" s="443">
        <f t="shared" si="18"/>
        <v>0</v>
      </c>
      <c r="F173" s="443">
        <f t="shared" si="19"/>
        <v>0</v>
      </c>
      <c r="G173" s="443">
        <f t="shared" si="16"/>
        <v>0</v>
      </c>
      <c r="H173" s="444">
        <f t="shared" si="20"/>
        <v>0</v>
      </c>
      <c r="I173" s="839"/>
    </row>
    <row r="174" spans="1:9" ht="15" customHeight="1" x14ac:dyDescent="0.65">
      <c r="A174" s="441">
        <v>163</v>
      </c>
      <c r="B174" s="442">
        <f t="shared" si="17"/>
        <v>49126</v>
      </c>
      <c r="C174" s="443">
        <f t="shared" si="14"/>
        <v>0</v>
      </c>
      <c r="D174" s="443">
        <f t="shared" si="15"/>
        <v>0</v>
      </c>
      <c r="E174" s="443">
        <f t="shared" si="18"/>
        <v>0</v>
      </c>
      <c r="F174" s="443">
        <f t="shared" si="19"/>
        <v>0</v>
      </c>
      <c r="G174" s="443">
        <f t="shared" si="16"/>
        <v>0</v>
      </c>
      <c r="H174" s="444">
        <f t="shared" si="20"/>
        <v>0</v>
      </c>
      <c r="I174" s="839"/>
    </row>
    <row r="175" spans="1:9" ht="15" customHeight="1" x14ac:dyDescent="0.65">
      <c r="A175" s="441">
        <v>164</v>
      </c>
      <c r="B175" s="442">
        <f t="shared" si="17"/>
        <v>49157</v>
      </c>
      <c r="C175" s="443">
        <f t="shared" si="14"/>
        <v>0</v>
      </c>
      <c r="D175" s="443">
        <f t="shared" si="15"/>
        <v>0</v>
      </c>
      <c r="E175" s="443">
        <f t="shared" si="18"/>
        <v>0</v>
      </c>
      <c r="F175" s="443">
        <f t="shared" si="19"/>
        <v>0</v>
      </c>
      <c r="G175" s="443">
        <f t="shared" si="16"/>
        <v>0</v>
      </c>
      <c r="H175" s="444">
        <f t="shared" si="20"/>
        <v>0</v>
      </c>
      <c r="I175" s="839"/>
    </row>
    <row r="176" spans="1:9" ht="15" customHeight="1" x14ac:dyDescent="0.65">
      <c r="A176" s="441">
        <v>165</v>
      </c>
      <c r="B176" s="442">
        <f t="shared" si="17"/>
        <v>49188</v>
      </c>
      <c r="C176" s="443">
        <f t="shared" si="14"/>
        <v>0</v>
      </c>
      <c r="D176" s="443">
        <f t="shared" si="15"/>
        <v>0</v>
      </c>
      <c r="E176" s="443">
        <f t="shared" si="18"/>
        <v>0</v>
      </c>
      <c r="F176" s="443">
        <f t="shared" si="19"/>
        <v>0</v>
      </c>
      <c r="G176" s="443">
        <f t="shared" si="16"/>
        <v>0</v>
      </c>
      <c r="H176" s="444">
        <f t="shared" si="20"/>
        <v>0</v>
      </c>
      <c r="I176" s="839"/>
    </row>
    <row r="177" spans="1:9" ht="15" customHeight="1" x14ac:dyDescent="0.65">
      <c r="A177" s="441">
        <v>166</v>
      </c>
      <c r="B177" s="442">
        <f t="shared" si="17"/>
        <v>49218</v>
      </c>
      <c r="C177" s="443">
        <f t="shared" si="14"/>
        <v>0</v>
      </c>
      <c r="D177" s="443">
        <f t="shared" si="15"/>
        <v>0</v>
      </c>
      <c r="E177" s="443">
        <f t="shared" si="18"/>
        <v>0</v>
      </c>
      <c r="F177" s="443">
        <f t="shared" si="19"/>
        <v>0</v>
      </c>
      <c r="G177" s="443">
        <f t="shared" si="16"/>
        <v>0</v>
      </c>
      <c r="H177" s="444">
        <f t="shared" si="20"/>
        <v>0</v>
      </c>
      <c r="I177" s="839"/>
    </row>
    <row r="178" spans="1:9" ht="15" customHeight="1" x14ac:dyDescent="0.65">
      <c r="A178" s="441">
        <v>167</v>
      </c>
      <c r="B178" s="442">
        <f t="shared" si="17"/>
        <v>49249</v>
      </c>
      <c r="C178" s="443">
        <f t="shared" si="14"/>
        <v>0</v>
      </c>
      <c r="D178" s="443">
        <f t="shared" si="15"/>
        <v>0</v>
      </c>
      <c r="E178" s="443">
        <f t="shared" si="18"/>
        <v>0</v>
      </c>
      <c r="F178" s="443">
        <f t="shared" si="19"/>
        <v>0</v>
      </c>
      <c r="G178" s="443">
        <f t="shared" si="16"/>
        <v>0</v>
      </c>
      <c r="H178" s="444">
        <f t="shared" si="20"/>
        <v>0</v>
      </c>
      <c r="I178" s="839"/>
    </row>
    <row r="179" spans="1:9" ht="15" customHeight="1" x14ac:dyDescent="0.65">
      <c r="A179" s="441">
        <v>168</v>
      </c>
      <c r="B179" s="442">
        <f t="shared" si="17"/>
        <v>49279</v>
      </c>
      <c r="C179" s="443">
        <f t="shared" si="14"/>
        <v>0</v>
      </c>
      <c r="D179" s="443">
        <f t="shared" si="15"/>
        <v>0</v>
      </c>
      <c r="E179" s="443">
        <f t="shared" si="18"/>
        <v>0</v>
      </c>
      <c r="F179" s="443">
        <f t="shared" si="19"/>
        <v>0</v>
      </c>
      <c r="G179" s="443">
        <f t="shared" si="16"/>
        <v>0</v>
      </c>
      <c r="H179" s="444">
        <f t="shared" si="20"/>
        <v>0</v>
      </c>
      <c r="I179" s="839"/>
    </row>
    <row r="180" spans="1:9" ht="15" customHeight="1" x14ac:dyDescent="0.65">
      <c r="A180" s="441">
        <v>169</v>
      </c>
      <c r="B180" s="442">
        <f t="shared" si="17"/>
        <v>49310</v>
      </c>
      <c r="C180" s="443">
        <f t="shared" si="14"/>
        <v>0</v>
      </c>
      <c r="D180" s="443">
        <f t="shared" si="15"/>
        <v>0</v>
      </c>
      <c r="E180" s="443">
        <f t="shared" si="18"/>
        <v>0</v>
      </c>
      <c r="F180" s="443">
        <f t="shared" si="19"/>
        <v>0</v>
      </c>
      <c r="G180" s="443">
        <f t="shared" si="16"/>
        <v>0</v>
      </c>
      <c r="H180" s="444">
        <f t="shared" si="20"/>
        <v>0</v>
      </c>
      <c r="I180" s="839" t="s">
        <v>61</v>
      </c>
    </row>
    <row r="181" spans="1:9" ht="15" customHeight="1" x14ac:dyDescent="0.65">
      <c r="A181" s="441">
        <v>170</v>
      </c>
      <c r="B181" s="442">
        <f t="shared" si="17"/>
        <v>49341</v>
      </c>
      <c r="C181" s="443">
        <f t="shared" si="14"/>
        <v>0</v>
      </c>
      <c r="D181" s="443">
        <f t="shared" si="15"/>
        <v>0</v>
      </c>
      <c r="E181" s="443">
        <f t="shared" si="18"/>
        <v>0</v>
      </c>
      <c r="F181" s="443">
        <f t="shared" si="19"/>
        <v>0</v>
      </c>
      <c r="G181" s="443">
        <f t="shared" si="16"/>
        <v>0</v>
      </c>
      <c r="H181" s="444">
        <f t="shared" si="20"/>
        <v>0</v>
      </c>
      <c r="I181" s="839"/>
    </row>
    <row r="182" spans="1:9" ht="15" customHeight="1" x14ac:dyDescent="0.65">
      <c r="A182" s="441">
        <v>171</v>
      </c>
      <c r="B182" s="442">
        <f t="shared" si="17"/>
        <v>49369</v>
      </c>
      <c r="C182" s="443">
        <f t="shared" si="14"/>
        <v>0</v>
      </c>
      <c r="D182" s="443">
        <f t="shared" si="15"/>
        <v>0</v>
      </c>
      <c r="E182" s="443">
        <f t="shared" si="18"/>
        <v>0</v>
      </c>
      <c r="F182" s="443">
        <f t="shared" si="19"/>
        <v>0</v>
      </c>
      <c r="G182" s="443">
        <f t="shared" si="16"/>
        <v>0</v>
      </c>
      <c r="H182" s="444">
        <f t="shared" si="20"/>
        <v>0</v>
      </c>
      <c r="I182" s="839"/>
    </row>
    <row r="183" spans="1:9" ht="15" customHeight="1" x14ac:dyDescent="0.65">
      <c r="A183" s="441">
        <v>172</v>
      </c>
      <c r="B183" s="442">
        <f t="shared" si="17"/>
        <v>49400</v>
      </c>
      <c r="C183" s="443">
        <f t="shared" si="14"/>
        <v>0</v>
      </c>
      <c r="D183" s="443">
        <f t="shared" si="15"/>
        <v>0</v>
      </c>
      <c r="E183" s="443">
        <f t="shared" si="18"/>
        <v>0</v>
      </c>
      <c r="F183" s="443">
        <f t="shared" si="19"/>
        <v>0</v>
      </c>
      <c r="G183" s="443">
        <f t="shared" si="16"/>
        <v>0</v>
      </c>
      <c r="H183" s="444">
        <f t="shared" si="20"/>
        <v>0</v>
      </c>
      <c r="I183" s="839"/>
    </row>
    <row r="184" spans="1:9" ht="15" customHeight="1" x14ac:dyDescent="0.65">
      <c r="A184" s="441">
        <v>173</v>
      </c>
      <c r="B184" s="442">
        <f t="shared" si="17"/>
        <v>49430</v>
      </c>
      <c r="C184" s="443">
        <f t="shared" si="14"/>
        <v>0</v>
      </c>
      <c r="D184" s="443">
        <f t="shared" si="15"/>
        <v>0</v>
      </c>
      <c r="E184" s="443">
        <f t="shared" si="18"/>
        <v>0</v>
      </c>
      <c r="F184" s="443">
        <f t="shared" si="19"/>
        <v>0</v>
      </c>
      <c r="G184" s="443">
        <f t="shared" si="16"/>
        <v>0</v>
      </c>
      <c r="H184" s="444">
        <f t="shared" si="20"/>
        <v>0</v>
      </c>
      <c r="I184" s="839"/>
    </row>
    <row r="185" spans="1:9" ht="15" customHeight="1" x14ac:dyDescent="0.65">
      <c r="A185" s="441">
        <v>174</v>
      </c>
      <c r="B185" s="442">
        <f t="shared" si="17"/>
        <v>49461</v>
      </c>
      <c r="C185" s="443">
        <f t="shared" si="14"/>
        <v>0</v>
      </c>
      <c r="D185" s="443">
        <f t="shared" si="15"/>
        <v>0</v>
      </c>
      <c r="E185" s="443">
        <f t="shared" si="18"/>
        <v>0</v>
      </c>
      <c r="F185" s="443">
        <f t="shared" si="19"/>
        <v>0</v>
      </c>
      <c r="G185" s="443">
        <f t="shared" si="16"/>
        <v>0</v>
      </c>
      <c r="H185" s="444">
        <f t="shared" si="20"/>
        <v>0</v>
      </c>
      <c r="I185" s="839"/>
    </row>
    <row r="186" spans="1:9" ht="15" customHeight="1" x14ac:dyDescent="0.65">
      <c r="A186" s="441">
        <v>175</v>
      </c>
      <c r="B186" s="442">
        <f t="shared" si="17"/>
        <v>49491</v>
      </c>
      <c r="C186" s="443">
        <f t="shared" si="14"/>
        <v>0</v>
      </c>
      <c r="D186" s="443">
        <f t="shared" si="15"/>
        <v>0</v>
      </c>
      <c r="E186" s="443">
        <f t="shared" si="18"/>
        <v>0</v>
      </c>
      <c r="F186" s="443">
        <f t="shared" si="19"/>
        <v>0</v>
      </c>
      <c r="G186" s="443">
        <f t="shared" si="16"/>
        <v>0</v>
      </c>
      <c r="H186" s="444">
        <f t="shared" si="20"/>
        <v>0</v>
      </c>
      <c r="I186" s="839"/>
    </row>
    <row r="187" spans="1:9" ht="15" customHeight="1" x14ac:dyDescent="0.65">
      <c r="A187" s="441">
        <v>176</v>
      </c>
      <c r="B187" s="442">
        <f t="shared" si="17"/>
        <v>49522</v>
      </c>
      <c r="C187" s="443">
        <f t="shared" si="14"/>
        <v>0</v>
      </c>
      <c r="D187" s="443">
        <f t="shared" si="15"/>
        <v>0</v>
      </c>
      <c r="E187" s="443">
        <f t="shared" si="18"/>
        <v>0</v>
      </c>
      <c r="F187" s="443">
        <f t="shared" si="19"/>
        <v>0</v>
      </c>
      <c r="G187" s="443">
        <f t="shared" si="16"/>
        <v>0</v>
      </c>
      <c r="H187" s="444">
        <f t="shared" si="20"/>
        <v>0</v>
      </c>
      <c r="I187" s="839"/>
    </row>
    <row r="188" spans="1:9" ht="15" customHeight="1" x14ac:dyDescent="0.65">
      <c r="A188" s="441">
        <v>177</v>
      </c>
      <c r="B188" s="442">
        <f t="shared" si="17"/>
        <v>49553</v>
      </c>
      <c r="C188" s="443">
        <f t="shared" si="14"/>
        <v>0</v>
      </c>
      <c r="D188" s="443">
        <f t="shared" si="15"/>
        <v>0</v>
      </c>
      <c r="E188" s="443">
        <f t="shared" si="18"/>
        <v>0</v>
      </c>
      <c r="F188" s="443">
        <f t="shared" si="19"/>
        <v>0</v>
      </c>
      <c r="G188" s="443">
        <f t="shared" si="16"/>
        <v>0</v>
      </c>
      <c r="H188" s="444">
        <f t="shared" si="20"/>
        <v>0</v>
      </c>
      <c r="I188" s="839"/>
    </row>
    <row r="189" spans="1:9" ht="15" customHeight="1" x14ac:dyDescent="0.65">
      <c r="A189" s="441">
        <v>178</v>
      </c>
      <c r="B189" s="442">
        <f t="shared" si="17"/>
        <v>49583</v>
      </c>
      <c r="C189" s="443">
        <f t="shared" si="14"/>
        <v>0</v>
      </c>
      <c r="D189" s="443">
        <f t="shared" si="15"/>
        <v>0</v>
      </c>
      <c r="E189" s="443">
        <f t="shared" si="18"/>
        <v>0</v>
      </c>
      <c r="F189" s="443">
        <f t="shared" si="19"/>
        <v>0</v>
      </c>
      <c r="G189" s="443">
        <f t="shared" si="16"/>
        <v>0</v>
      </c>
      <c r="H189" s="444">
        <f t="shared" si="20"/>
        <v>0</v>
      </c>
      <c r="I189" s="839"/>
    </row>
    <row r="190" spans="1:9" ht="15" customHeight="1" x14ac:dyDescent="0.65">
      <c r="A190" s="441">
        <v>179</v>
      </c>
      <c r="B190" s="442">
        <f t="shared" si="17"/>
        <v>49614</v>
      </c>
      <c r="C190" s="443">
        <f t="shared" si="14"/>
        <v>0</v>
      </c>
      <c r="D190" s="443">
        <f t="shared" si="15"/>
        <v>0</v>
      </c>
      <c r="E190" s="443">
        <f t="shared" si="18"/>
        <v>0</v>
      </c>
      <c r="F190" s="443">
        <f t="shared" si="19"/>
        <v>0</v>
      </c>
      <c r="G190" s="443">
        <f t="shared" si="16"/>
        <v>0</v>
      </c>
      <c r="H190" s="444">
        <f t="shared" si="20"/>
        <v>0</v>
      </c>
      <c r="I190" s="839"/>
    </row>
    <row r="191" spans="1:9" ht="15" customHeight="1" x14ac:dyDescent="0.65">
      <c r="A191" s="441">
        <v>180</v>
      </c>
      <c r="B191" s="442">
        <f t="shared" si="17"/>
        <v>49644</v>
      </c>
      <c r="C191" s="443">
        <f t="shared" si="14"/>
        <v>0</v>
      </c>
      <c r="D191" s="443">
        <f t="shared" si="15"/>
        <v>0</v>
      </c>
      <c r="E191" s="443">
        <f t="shared" si="18"/>
        <v>0</v>
      </c>
      <c r="F191" s="443">
        <f t="shared" si="19"/>
        <v>0</v>
      </c>
      <c r="G191" s="443">
        <f t="shared" si="16"/>
        <v>0</v>
      </c>
      <c r="H191" s="444">
        <f t="shared" si="20"/>
        <v>0</v>
      </c>
      <c r="I191" s="839"/>
    </row>
    <row r="192" spans="1:9" ht="15" customHeight="1" x14ac:dyDescent="0.65">
      <c r="A192" s="441">
        <v>181</v>
      </c>
      <c r="B192" s="442">
        <f t="shared" si="17"/>
        <v>49675</v>
      </c>
      <c r="C192" s="443">
        <f t="shared" si="14"/>
        <v>0</v>
      </c>
      <c r="D192" s="443">
        <f t="shared" si="15"/>
        <v>0</v>
      </c>
      <c r="E192" s="443">
        <f t="shared" si="18"/>
        <v>0</v>
      </c>
      <c r="F192" s="443">
        <f t="shared" si="19"/>
        <v>0</v>
      </c>
      <c r="G192" s="443">
        <f t="shared" si="16"/>
        <v>0</v>
      </c>
      <c r="H192" s="444">
        <f t="shared" si="20"/>
        <v>0</v>
      </c>
      <c r="I192" s="839" t="s">
        <v>62</v>
      </c>
    </row>
    <row r="193" spans="1:9" ht="15" customHeight="1" x14ac:dyDescent="0.65">
      <c r="A193" s="441">
        <v>182</v>
      </c>
      <c r="B193" s="442">
        <f t="shared" si="17"/>
        <v>49706</v>
      </c>
      <c r="C193" s="443">
        <f t="shared" si="14"/>
        <v>0</v>
      </c>
      <c r="D193" s="443">
        <f t="shared" si="15"/>
        <v>0</v>
      </c>
      <c r="E193" s="443">
        <f t="shared" si="18"/>
        <v>0</v>
      </c>
      <c r="F193" s="443">
        <f t="shared" si="19"/>
        <v>0</v>
      </c>
      <c r="G193" s="443">
        <f t="shared" si="16"/>
        <v>0</v>
      </c>
      <c r="H193" s="444">
        <f t="shared" si="20"/>
        <v>0</v>
      </c>
      <c r="I193" s="839"/>
    </row>
    <row r="194" spans="1:9" ht="15" customHeight="1" x14ac:dyDescent="0.65">
      <c r="A194" s="441">
        <v>183</v>
      </c>
      <c r="B194" s="442">
        <f t="shared" si="17"/>
        <v>49735</v>
      </c>
      <c r="C194" s="443">
        <f t="shared" si="14"/>
        <v>0</v>
      </c>
      <c r="D194" s="443">
        <f t="shared" si="15"/>
        <v>0</v>
      </c>
      <c r="E194" s="443">
        <f t="shared" si="18"/>
        <v>0</v>
      </c>
      <c r="F194" s="443">
        <f t="shared" si="19"/>
        <v>0</v>
      </c>
      <c r="G194" s="443">
        <f t="shared" si="16"/>
        <v>0</v>
      </c>
      <c r="H194" s="444">
        <f t="shared" si="20"/>
        <v>0</v>
      </c>
      <c r="I194" s="839"/>
    </row>
    <row r="195" spans="1:9" ht="15" customHeight="1" x14ac:dyDescent="0.65">
      <c r="A195" s="441">
        <v>184</v>
      </c>
      <c r="B195" s="442">
        <f t="shared" si="17"/>
        <v>49766</v>
      </c>
      <c r="C195" s="443">
        <f t="shared" si="14"/>
        <v>0</v>
      </c>
      <c r="D195" s="443">
        <f t="shared" si="15"/>
        <v>0</v>
      </c>
      <c r="E195" s="443">
        <f t="shared" si="18"/>
        <v>0</v>
      </c>
      <c r="F195" s="443">
        <f t="shared" si="19"/>
        <v>0</v>
      </c>
      <c r="G195" s="443">
        <f t="shared" si="16"/>
        <v>0</v>
      </c>
      <c r="H195" s="444">
        <f t="shared" si="20"/>
        <v>0</v>
      </c>
      <c r="I195" s="839"/>
    </row>
    <row r="196" spans="1:9" ht="15" customHeight="1" x14ac:dyDescent="0.65">
      <c r="A196" s="441">
        <v>185</v>
      </c>
      <c r="B196" s="442">
        <f t="shared" si="17"/>
        <v>49796</v>
      </c>
      <c r="C196" s="443">
        <f t="shared" si="14"/>
        <v>0</v>
      </c>
      <c r="D196" s="443">
        <f t="shared" si="15"/>
        <v>0</v>
      </c>
      <c r="E196" s="443">
        <f t="shared" si="18"/>
        <v>0</v>
      </c>
      <c r="F196" s="443">
        <f t="shared" si="19"/>
        <v>0</v>
      </c>
      <c r="G196" s="443">
        <f t="shared" si="16"/>
        <v>0</v>
      </c>
      <c r="H196" s="444">
        <f t="shared" si="20"/>
        <v>0</v>
      </c>
      <c r="I196" s="839"/>
    </row>
    <row r="197" spans="1:9" ht="15" customHeight="1" x14ac:dyDescent="0.65">
      <c r="A197" s="441">
        <v>186</v>
      </c>
      <c r="B197" s="442">
        <f t="shared" si="17"/>
        <v>49827</v>
      </c>
      <c r="C197" s="443">
        <f t="shared" si="14"/>
        <v>0</v>
      </c>
      <c r="D197" s="443">
        <f t="shared" si="15"/>
        <v>0</v>
      </c>
      <c r="E197" s="443">
        <f t="shared" si="18"/>
        <v>0</v>
      </c>
      <c r="F197" s="443">
        <f t="shared" si="19"/>
        <v>0</v>
      </c>
      <c r="G197" s="443">
        <f t="shared" si="16"/>
        <v>0</v>
      </c>
      <c r="H197" s="444">
        <f t="shared" si="20"/>
        <v>0</v>
      </c>
      <c r="I197" s="839"/>
    </row>
    <row r="198" spans="1:9" ht="15" customHeight="1" x14ac:dyDescent="0.65">
      <c r="A198" s="441">
        <v>187</v>
      </c>
      <c r="B198" s="442">
        <f t="shared" si="17"/>
        <v>49857</v>
      </c>
      <c r="C198" s="443">
        <f t="shared" si="14"/>
        <v>0</v>
      </c>
      <c r="D198" s="443">
        <f t="shared" si="15"/>
        <v>0</v>
      </c>
      <c r="E198" s="443">
        <f t="shared" si="18"/>
        <v>0</v>
      </c>
      <c r="F198" s="443">
        <f t="shared" si="19"/>
        <v>0</v>
      </c>
      <c r="G198" s="443">
        <f t="shared" si="16"/>
        <v>0</v>
      </c>
      <c r="H198" s="444">
        <f t="shared" si="20"/>
        <v>0</v>
      </c>
      <c r="I198" s="839"/>
    </row>
    <row r="199" spans="1:9" ht="15" customHeight="1" x14ac:dyDescent="0.65">
      <c r="A199" s="441">
        <v>188</v>
      </c>
      <c r="B199" s="442">
        <f t="shared" si="17"/>
        <v>49888</v>
      </c>
      <c r="C199" s="443">
        <f t="shared" si="14"/>
        <v>0</v>
      </c>
      <c r="D199" s="443">
        <f t="shared" si="15"/>
        <v>0</v>
      </c>
      <c r="E199" s="443">
        <f t="shared" si="18"/>
        <v>0</v>
      </c>
      <c r="F199" s="443">
        <f t="shared" si="19"/>
        <v>0</v>
      </c>
      <c r="G199" s="443">
        <f t="shared" si="16"/>
        <v>0</v>
      </c>
      <c r="H199" s="444">
        <f t="shared" si="20"/>
        <v>0</v>
      </c>
      <c r="I199" s="839"/>
    </row>
    <row r="200" spans="1:9" ht="15" customHeight="1" x14ac:dyDescent="0.65">
      <c r="A200" s="441">
        <v>189</v>
      </c>
      <c r="B200" s="442">
        <f t="shared" si="17"/>
        <v>49919</v>
      </c>
      <c r="C200" s="443">
        <f t="shared" si="14"/>
        <v>0</v>
      </c>
      <c r="D200" s="443">
        <f t="shared" si="15"/>
        <v>0</v>
      </c>
      <c r="E200" s="443">
        <f t="shared" si="18"/>
        <v>0</v>
      </c>
      <c r="F200" s="443">
        <f t="shared" si="19"/>
        <v>0</v>
      </c>
      <c r="G200" s="443">
        <f t="shared" si="16"/>
        <v>0</v>
      </c>
      <c r="H200" s="444">
        <f t="shared" si="20"/>
        <v>0</v>
      </c>
      <c r="I200" s="839"/>
    </row>
    <row r="201" spans="1:9" ht="15" customHeight="1" x14ac:dyDescent="0.65">
      <c r="A201" s="441">
        <v>190</v>
      </c>
      <c r="B201" s="442">
        <f t="shared" si="17"/>
        <v>49949</v>
      </c>
      <c r="C201" s="443">
        <f t="shared" si="14"/>
        <v>0</v>
      </c>
      <c r="D201" s="443">
        <f t="shared" si="15"/>
        <v>0</v>
      </c>
      <c r="E201" s="443">
        <f t="shared" si="18"/>
        <v>0</v>
      </c>
      <c r="F201" s="443">
        <f t="shared" si="19"/>
        <v>0</v>
      </c>
      <c r="G201" s="443">
        <f t="shared" si="16"/>
        <v>0</v>
      </c>
      <c r="H201" s="444">
        <f t="shared" si="20"/>
        <v>0</v>
      </c>
      <c r="I201" s="839"/>
    </row>
    <row r="202" spans="1:9" ht="15" customHeight="1" x14ac:dyDescent="0.65">
      <c r="A202" s="441">
        <v>191</v>
      </c>
      <c r="B202" s="442">
        <f t="shared" si="17"/>
        <v>49980</v>
      </c>
      <c r="C202" s="443">
        <f t="shared" si="14"/>
        <v>0</v>
      </c>
      <c r="D202" s="443">
        <f t="shared" si="15"/>
        <v>0</v>
      </c>
      <c r="E202" s="443">
        <f t="shared" si="18"/>
        <v>0</v>
      </c>
      <c r="F202" s="443">
        <f t="shared" si="19"/>
        <v>0</v>
      </c>
      <c r="G202" s="443">
        <f t="shared" si="16"/>
        <v>0</v>
      </c>
      <c r="H202" s="444">
        <f t="shared" si="20"/>
        <v>0</v>
      </c>
      <c r="I202" s="839"/>
    </row>
    <row r="203" spans="1:9" ht="15" customHeight="1" x14ac:dyDescent="0.65">
      <c r="A203" s="441">
        <v>192</v>
      </c>
      <c r="B203" s="442">
        <f t="shared" si="17"/>
        <v>50010</v>
      </c>
      <c r="C203" s="443">
        <f t="shared" si="14"/>
        <v>0</v>
      </c>
      <c r="D203" s="443">
        <f t="shared" si="15"/>
        <v>0</v>
      </c>
      <c r="E203" s="443">
        <f t="shared" si="18"/>
        <v>0</v>
      </c>
      <c r="F203" s="443">
        <f t="shared" si="19"/>
        <v>0</v>
      </c>
      <c r="G203" s="443">
        <f t="shared" si="16"/>
        <v>0</v>
      </c>
      <c r="H203" s="444">
        <f t="shared" si="20"/>
        <v>0</v>
      </c>
      <c r="I203" s="839"/>
    </row>
    <row r="204" spans="1:9" ht="15" customHeight="1" x14ac:dyDescent="0.65">
      <c r="A204" s="441">
        <v>193</v>
      </c>
      <c r="B204" s="442">
        <f t="shared" si="17"/>
        <v>50041</v>
      </c>
      <c r="C204" s="443">
        <f t="shared" ref="C204:C267" si="21">IFERROR(IF($H$3&lt;=H203, $H$3, H203+H203*$B$4/$B$6), "")</f>
        <v>0</v>
      </c>
      <c r="D204" s="443">
        <f t="shared" ref="D204:D267" si="22">IFERROR(IF($B$8&lt;H203-F204, $B$8, H203-F204), "")</f>
        <v>0</v>
      </c>
      <c r="E204" s="443">
        <f t="shared" si="18"/>
        <v>0</v>
      </c>
      <c r="F204" s="443">
        <f t="shared" si="19"/>
        <v>0</v>
      </c>
      <c r="G204" s="443">
        <f t="shared" ref="G204:G267" si="23">IFERROR(IF(C204&gt;0, $B$4/$B$6*H203, 0), "")</f>
        <v>0</v>
      </c>
      <c r="H204" s="444">
        <f t="shared" si="20"/>
        <v>0</v>
      </c>
      <c r="I204" s="839" t="s">
        <v>63</v>
      </c>
    </row>
    <row r="205" spans="1:9" ht="15" customHeight="1" x14ac:dyDescent="0.65">
      <c r="A205" s="441">
        <v>194</v>
      </c>
      <c r="B205" s="442">
        <f t="shared" ref="B205:B268" si="24">EDATE($B$7,A204)</f>
        <v>50072</v>
      </c>
      <c r="C205" s="443">
        <f t="shared" si="21"/>
        <v>0</v>
      </c>
      <c r="D205" s="443">
        <f t="shared" si="22"/>
        <v>0</v>
      </c>
      <c r="E205" s="443">
        <f t="shared" ref="E205:E268" si="25">IFERROR(C205+D205, "")</f>
        <v>0</v>
      </c>
      <c r="F205" s="443">
        <f t="shared" ref="F205:F268" si="26">IFERROR(IF(C205&gt;0, MIN(C205-G205, H204), 0), "")</f>
        <v>0</v>
      </c>
      <c r="G205" s="443">
        <f t="shared" si="23"/>
        <v>0</v>
      </c>
      <c r="H205" s="444">
        <f t="shared" ref="H205:H268" si="27">IFERROR(IF(H204 &gt;0, H204-F205-D205, 0), "")</f>
        <v>0</v>
      </c>
      <c r="I205" s="839"/>
    </row>
    <row r="206" spans="1:9" ht="15" customHeight="1" x14ac:dyDescent="0.65">
      <c r="A206" s="441">
        <v>195</v>
      </c>
      <c r="B206" s="442">
        <f t="shared" si="24"/>
        <v>50100</v>
      </c>
      <c r="C206" s="443">
        <f t="shared" si="21"/>
        <v>0</v>
      </c>
      <c r="D206" s="443">
        <f t="shared" si="22"/>
        <v>0</v>
      </c>
      <c r="E206" s="443">
        <f t="shared" si="25"/>
        <v>0</v>
      </c>
      <c r="F206" s="443">
        <f t="shared" si="26"/>
        <v>0</v>
      </c>
      <c r="G206" s="443">
        <f t="shared" si="23"/>
        <v>0</v>
      </c>
      <c r="H206" s="444">
        <f t="shared" si="27"/>
        <v>0</v>
      </c>
      <c r="I206" s="839"/>
    </row>
    <row r="207" spans="1:9" ht="15" customHeight="1" x14ac:dyDescent="0.65">
      <c r="A207" s="441">
        <v>196</v>
      </c>
      <c r="B207" s="442">
        <f t="shared" si="24"/>
        <v>50131</v>
      </c>
      <c r="C207" s="443">
        <f t="shared" si="21"/>
        <v>0</v>
      </c>
      <c r="D207" s="443">
        <f t="shared" si="22"/>
        <v>0</v>
      </c>
      <c r="E207" s="443">
        <f t="shared" si="25"/>
        <v>0</v>
      </c>
      <c r="F207" s="443">
        <f t="shared" si="26"/>
        <v>0</v>
      </c>
      <c r="G207" s="443">
        <f t="shared" si="23"/>
        <v>0</v>
      </c>
      <c r="H207" s="444">
        <f t="shared" si="27"/>
        <v>0</v>
      </c>
      <c r="I207" s="839"/>
    </row>
    <row r="208" spans="1:9" ht="15" customHeight="1" x14ac:dyDescent="0.65">
      <c r="A208" s="441">
        <v>197</v>
      </c>
      <c r="B208" s="442">
        <f t="shared" si="24"/>
        <v>50161</v>
      </c>
      <c r="C208" s="443">
        <f t="shared" si="21"/>
        <v>0</v>
      </c>
      <c r="D208" s="443">
        <f t="shared" si="22"/>
        <v>0</v>
      </c>
      <c r="E208" s="443">
        <f t="shared" si="25"/>
        <v>0</v>
      </c>
      <c r="F208" s="443">
        <f t="shared" si="26"/>
        <v>0</v>
      </c>
      <c r="G208" s="443">
        <f t="shared" si="23"/>
        <v>0</v>
      </c>
      <c r="H208" s="444">
        <f t="shared" si="27"/>
        <v>0</v>
      </c>
      <c r="I208" s="839"/>
    </row>
    <row r="209" spans="1:9" ht="15" customHeight="1" x14ac:dyDescent="0.65">
      <c r="A209" s="441">
        <v>198</v>
      </c>
      <c r="B209" s="442">
        <f t="shared" si="24"/>
        <v>50192</v>
      </c>
      <c r="C209" s="443">
        <f t="shared" si="21"/>
        <v>0</v>
      </c>
      <c r="D209" s="443">
        <f t="shared" si="22"/>
        <v>0</v>
      </c>
      <c r="E209" s="443">
        <f t="shared" si="25"/>
        <v>0</v>
      </c>
      <c r="F209" s="443">
        <f t="shared" si="26"/>
        <v>0</v>
      </c>
      <c r="G209" s="443">
        <f t="shared" si="23"/>
        <v>0</v>
      </c>
      <c r="H209" s="444">
        <f t="shared" si="27"/>
        <v>0</v>
      </c>
      <c r="I209" s="839"/>
    </row>
    <row r="210" spans="1:9" ht="15" customHeight="1" x14ac:dyDescent="0.65">
      <c r="A210" s="441">
        <v>199</v>
      </c>
      <c r="B210" s="442">
        <f t="shared" si="24"/>
        <v>50222</v>
      </c>
      <c r="C210" s="443">
        <f t="shared" si="21"/>
        <v>0</v>
      </c>
      <c r="D210" s="443">
        <f t="shared" si="22"/>
        <v>0</v>
      </c>
      <c r="E210" s="443">
        <f t="shared" si="25"/>
        <v>0</v>
      </c>
      <c r="F210" s="443">
        <f t="shared" si="26"/>
        <v>0</v>
      </c>
      <c r="G210" s="443">
        <f t="shared" si="23"/>
        <v>0</v>
      </c>
      <c r="H210" s="444">
        <f t="shared" si="27"/>
        <v>0</v>
      </c>
      <c r="I210" s="839"/>
    </row>
    <row r="211" spans="1:9" ht="15" customHeight="1" x14ac:dyDescent="0.65">
      <c r="A211" s="441">
        <v>200</v>
      </c>
      <c r="B211" s="442">
        <f t="shared" si="24"/>
        <v>50253</v>
      </c>
      <c r="C211" s="443">
        <f t="shared" si="21"/>
        <v>0</v>
      </c>
      <c r="D211" s="443">
        <f t="shared" si="22"/>
        <v>0</v>
      </c>
      <c r="E211" s="443">
        <f t="shared" si="25"/>
        <v>0</v>
      </c>
      <c r="F211" s="443">
        <f t="shared" si="26"/>
        <v>0</v>
      </c>
      <c r="G211" s="443">
        <f t="shared" si="23"/>
        <v>0</v>
      </c>
      <c r="H211" s="444">
        <f t="shared" si="27"/>
        <v>0</v>
      </c>
      <c r="I211" s="839"/>
    </row>
    <row r="212" spans="1:9" ht="15" customHeight="1" x14ac:dyDescent="0.65">
      <c r="A212" s="441">
        <v>201</v>
      </c>
      <c r="B212" s="442">
        <f t="shared" si="24"/>
        <v>50284</v>
      </c>
      <c r="C212" s="443">
        <f t="shared" si="21"/>
        <v>0</v>
      </c>
      <c r="D212" s="443">
        <f t="shared" si="22"/>
        <v>0</v>
      </c>
      <c r="E212" s="443">
        <f t="shared" si="25"/>
        <v>0</v>
      </c>
      <c r="F212" s="443">
        <f t="shared" si="26"/>
        <v>0</v>
      </c>
      <c r="G212" s="443">
        <f t="shared" si="23"/>
        <v>0</v>
      </c>
      <c r="H212" s="444">
        <f t="shared" si="27"/>
        <v>0</v>
      </c>
      <c r="I212" s="839"/>
    </row>
    <row r="213" spans="1:9" ht="15" customHeight="1" x14ac:dyDescent="0.65">
      <c r="A213" s="441">
        <v>202</v>
      </c>
      <c r="B213" s="442">
        <f t="shared" si="24"/>
        <v>50314</v>
      </c>
      <c r="C213" s="443">
        <f t="shared" si="21"/>
        <v>0</v>
      </c>
      <c r="D213" s="443">
        <f t="shared" si="22"/>
        <v>0</v>
      </c>
      <c r="E213" s="443">
        <f t="shared" si="25"/>
        <v>0</v>
      </c>
      <c r="F213" s="443">
        <f t="shared" si="26"/>
        <v>0</v>
      </c>
      <c r="G213" s="443">
        <f t="shared" si="23"/>
        <v>0</v>
      </c>
      <c r="H213" s="444">
        <f t="shared" si="27"/>
        <v>0</v>
      </c>
      <c r="I213" s="839"/>
    </row>
    <row r="214" spans="1:9" ht="15" customHeight="1" x14ac:dyDescent="0.65">
      <c r="A214" s="441">
        <v>203</v>
      </c>
      <c r="B214" s="442">
        <f t="shared" si="24"/>
        <v>50345</v>
      </c>
      <c r="C214" s="443">
        <f t="shared" si="21"/>
        <v>0</v>
      </c>
      <c r="D214" s="443">
        <f t="shared" si="22"/>
        <v>0</v>
      </c>
      <c r="E214" s="443">
        <f t="shared" si="25"/>
        <v>0</v>
      </c>
      <c r="F214" s="443">
        <f t="shared" si="26"/>
        <v>0</v>
      </c>
      <c r="G214" s="443">
        <f t="shared" si="23"/>
        <v>0</v>
      </c>
      <c r="H214" s="444">
        <f t="shared" si="27"/>
        <v>0</v>
      </c>
      <c r="I214" s="839"/>
    </row>
    <row r="215" spans="1:9" ht="15" customHeight="1" x14ac:dyDescent="0.65">
      <c r="A215" s="441">
        <v>204</v>
      </c>
      <c r="B215" s="442">
        <f t="shared" si="24"/>
        <v>50375</v>
      </c>
      <c r="C215" s="443">
        <f t="shared" si="21"/>
        <v>0</v>
      </c>
      <c r="D215" s="443">
        <f t="shared" si="22"/>
        <v>0</v>
      </c>
      <c r="E215" s="443">
        <f t="shared" si="25"/>
        <v>0</v>
      </c>
      <c r="F215" s="443">
        <f t="shared" si="26"/>
        <v>0</v>
      </c>
      <c r="G215" s="443">
        <f t="shared" si="23"/>
        <v>0</v>
      </c>
      <c r="H215" s="444">
        <f t="shared" si="27"/>
        <v>0</v>
      </c>
      <c r="I215" s="839"/>
    </row>
    <row r="216" spans="1:9" ht="15" customHeight="1" x14ac:dyDescent="0.65">
      <c r="A216" s="441">
        <v>205</v>
      </c>
      <c r="B216" s="442">
        <f t="shared" si="24"/>
        <v>50406</v>
      </c>
      <c r="C216" s="443">
        <f t="shared" si="21"/>
        <v>0</v>
      </c>
      <c r="D216" s="443">
        <f t="shared" si="22"/>
        <v>0</v>
      </c>
      <c r="E216" s="443">
        <f t="shared" si="25"/>
        <v>0</v>
      </c>
      <c r="F216" s="443">
        <f t="shared" si="26"/>
        <v>0</v>
      </c>
      <c r="G216" s="443">
        <f t="shared" si="23"/>
        <v>0</v>
      </c>
      <c r="H216" s="444">
        <f t="shared" si="27"/>
        <v>0</v>
      </c>
      <c r="I216" s="839" t="s">
        <v>64</v>
      </c>
    </row>
    <row r="217" spans="1:9" ht="15" customHeight="1" x14ac:dyDescent="0.65">
      <c r="A217" s="441">
        <v>206</v>
      </c>
      <c r="B217" s="442">
        <f t="shared" si="24"/>
        <v>50437</v>
      </c>
      <c r="C217" s="443">
        <f t="shared" si="21"/>
        <v>0</v>
      </c>
      <c r="D217" s="443">
        <f t="shared" si="22"/>
        <v>0</v>
      </c>
      <c r="E217" s="443">
        <f t="shared" si="25"/>
        <v>0</v>
      </c>
      <c r="F217" s="443">
        <f t="shared" si="26"/>
        <v>0</v>
      </c>
      <c r="G217" s="443">
        <f t="shared" si="23"/>
        <v>0</v>
      </c>
      <c r="H217" s="444">
        <f t="shared" si="27"/>
        <v>0</v>
      </c>
      <c r="I217" s="839"/>
    </row>
    <row r="218" spans="1:9" ht="15" customHeight="1" x14ac:dyDescent="0.65">
      <c r="A218" s="441">
        <v>207</v>
      </c>
      <c r="B218" s="442">
        <f t="shared" si="24"/>
        <v>50465</v>
      </c>
      <c r="C218" s="443">
        <f t="shared" si="21"/>
        <v>0</v>
      </c>
      <c r="D218" s="443">
        <f t="shared" si="22"/>
        <v>0</v>
      </c>
      <c r="E218" s="443">
        <f t="shared" si="25"/>
        <v>0</v>
      </c>
      <c r="F218" s="443">
        <f t="shared" si="26"/>
        <v>0</v>
      </c>
      <c r="G218" s="443">
        <f t="shared" si="23"/>
        <v>0</v>
      </c>
      <c r="H218" s="444">
        <f t="shared" si="27"/>
        <v>0</v>
      </c>
      <c r="I218" s="839"/>
    </row>
    <row r="219" spans="1:9" ht="15" customHeight="1" x14ac:dyDescent="0.65">
      <c r="A219" s="441">
        <v>208</v>
      </c>
      <c r="B219" s="442">
        <f t="shared" si="24"/>
        <v>50496</v>
      </c>
      <c r="C219" s="443">
        <f t="shared" si="21"/>
        <v>0</v>
      </c>
      <c r="D219" s="443">
        <f t="shared" si="22"/>
        <v>0</v>
      </c>
      <c r="E219" s="443">
        <f t="shared" si="25"/>
        <v>0</v>
      </c>
      <c r="F219" s="443">
        <f t="shared" si="26"/>
        <v>0</v>
      </c>
      <c r="G219" s="443">
        <f t="shared" si="23"/>
        <v>0</v>
      </c>
      <c r="H219" s="444">
        <f t="shared" si="27"/>
        <v>0</v>
      </c>
      <c r="I219" s="839"/>
    </row>
    <row r="220" spans="1:9" ht="15" customHeight="1" x14ac:dyDescent="0.65">
      <c r="A220" s="441">
        <v>209</v>
      </c>
      <c r="B220" s="442">
        <f t="shared" si="24"/>
        <v>50526</v>
      </c>
      <c r="C220" s="443">
        <f t="shared" si="21"/>
        <v>0</v>
      </c>
      <c r="D220" s="443">
        <f t="shared" si="22"/>
        <v>0</v>
      </c>
      <c r="E220" s="443">
        <f t="shared" si="25"/>
        <v>0</v>
      </c>
      <c r="F220" s="443">
        <f t="shared" si="26"/>
        <v>0</v>
      </c>
      <c r="G220" s="443">
        <f t="shared" si="23"/>
        <v>0</v>
      </c>
      <c r="H220" s="444">
        <f t="shared" si="27"/>
        <v>0</v>
      </c>
      <c r="I220" s="839"/>
    </row>
    <row r="221" spans="1:9" ht="15" customHeight="1" x14ac:dyDescent="0.65">
      <c r="A221" s="441">
        <v>210</v>
      </c>
      <c r="B221" s="442">
        <f t="shared" si="24"/>
        <v>50557</v>
      </c>
      <c r="C221" s="443">
        <f t="shared" si="21"/>
        <v>0</v>
      </c>
      <c r="D221" s="443">
        <f t="shared" si="22"/>
        <v>0</v>
      </c>
      <c r="E221" s="443">
        <f t="shared" si="25"/>
        <v>0</v>
      </c>
      <c r="F221" s="443">
        <f t="shared" si="26"/>
        <v>0</v>
      </c>
      <c r="G221" s="443">
        <f t="shared" si="23"/>
        <v>0</v>
      </c>
      <c r="H221" s="444">
        <f t="shared" si="27"/>
        <v>0</v>
      </c>
      <c r="I221" s="839"/>
    </row>
    <row r="222" spans="1:9" ht="15" customHeight="1" x14ac:dyDescent="0.65">
      <c r="A222" s="441">
        <v>211</v>
      </c>
      <c r="B222" s="442">
        <f t="shared" si="24"/>
        <v>50587</v>
      </c>
      <c r="C222" s="443">
        <f t="shared" si="21"/>
        <v>0</v>
      </c>
      <c r="D222" s="443">
        <f t="shared" si="22"/>
        <v>0</v>
      </c>
      <c r="E222" s="443">
        <f t="shared" si="25"/>
        <v>0</v>
      </c>
      <c r="F222" s="443">
        <f t="shared" si="26"/>
        <v>0</v>
      </c>
      <c r="G222" s="443">
        <f t="shared" si="23"/>
        <v>0</v>
      </c>
      <c r="H222" s="444">
        <f t="shared" si="27"/>
        <v>0</v>
      </c>
      <c r="I222" s="839"/>
    </row>
    <row r="223" spans="1:9" ht="15" customHeight="1" x14ac:dyDescent="0.65">
      <c r="A223" s="441">
        <v>212</v>
      </c>
      <c r="B223" s="442">
        <f t="shared" si="24"/>
        <v>50618</v>
      </c>
      <c r="C223" s="443">
        <f t="shared" si="21"/>
        <v>0</v>
      </c>
      <c r="D223" s="443">
        <f t="shared" si="22"/>
        <v>0</v>
      </c>
      <c r="E223" s="443">
        <f t="shared" si="25"/>
        <v>0</v>
      </c>
      <c r="F223" s="443">
        <f t="shared" si="26"/>
        <v>0</v>
      </c>
      <c r="G223" s="443">
        <f t="shared" si="23"/>
        <v>0</v>
      </c>
      <c r="H223" s="444">
        <f t="shared" si="27"/>
        <v>0</v>
      </c>
      <c r="I223" s="839"/>
    </row>
    <row r="224" spans="1:9" ht="15" customHeight="1" x14ac:dyDescent="0.65">
      <c r="A224" s="441">
        <v>213</v>
      </c>
      <c r="B224" s="442">
        <f t="shared" si="24"/>
        <v>50649</v>
      </c>
      <c r="C224" s="443">
        <f t="shared" si="21"/>
        <v>0</v>
      </c>
      <c r="D224" s="443">
        <f t="shared" si="22"/>
        <v>0</v>
      </c>
      <c r="E224" s="443">
        <f t="shared" si="25"/>
        <v>0</v>
      </c>
      <c r="F224" s="443">
        <f t="shared" si="26"/>
        <v>0</v>
      </c>
      <c r="G224" s="443">
        <f t="shared" si="23"/>
        <v>0</v>
      </c>
      <c r="H224" s="444">
        <f t="shared" si="27"/>
        <v>0</v>
      </c>
      <c r="I224" s="839"/>
    </row>
    <row r="225" spans="1:9" ht="15" customHeight="1" x14ac:dyDescent="0.65">
      <c r="A225" s="441">
        <v>214</v>
      </c>
      <c r="B225" s="442">
        <f t="shared" si="24"/>
        <v>50679</v>
      </c>
      <c r="C225" s="443">
        <f t="shared" si="21"/>
        <v>0</v>
      </c>
      <c r="D225" s="443">
        <f t="shared" si="22"/>
        <v>0</v>
      </c>
      <c r="E225" s="443">
        <f t="shared" si="25"/>
        <v>0</v>
      </c>
      <c r="F225" s="443">
        <f t="shared" si="26"/>
        <v>0</v>
      </c>
      <c r="G225" s="443">
        <f t="shared" si="23"/>
        <v>0</v>
      </c>
      <c r="H225" s="444">
        <f t="shared" si="27"/>
        <v>0</v>
      </c>
      <c r="I225" s="839"/>
    </row>
    <row r="226" spans="1:9" ht="15" customHeight="1" x14ac:dyDescent="0.65">
      <c r="A226" s="441">
        <v>215</v>
      </c>
      <c r="B226" s="442">
        <f t="shared" si="24"/>
        <v>50710</v>
      </c>
      <c r="C226" s="443">
        <f t="shared" si="21"/>
        <v>0</v>
      </c>
      <c r="D226" s="443">
        <f t="shared" si="22"/>
        <v>0</v>
      </c>
      <c r="E226" s="443">
        <f t="shared" si="25"/>
        <v>0</v>
      </c>
      <c r="F226" s="443">
        <f t="shared" si="26"/>
        <v>0</v>
      </c>
      <c r="G226" s="443">
        <f t="shared" si="23"/>
        <v>0</v>
      </c>
      <c r="H226" s="444">
        <f t="shared" si="27"/>
        <v>0</v>
      </c>
      <c r="I226" s="839"/>
    </row>
    <row r="227" spans="1:9" ht="15" customHeight="1" x14ac:dyDescent="0.65">
      <c r="A227" s="441">
        <v>216</v>
      </c>
      <c r="B227" s="442">
        <f t="shared" si="24"/>
        <v>50740</v>
      </c>
      <c r="C227" s="443">
        <f t="shared" si="21"/>
        <v>0</v>
      </c>
      <c r="D227" s="443">
        <f t="shared" si="22"/>
        <v>0</v>
      </c>
      <c r="E227" s="443">
        <f t="shared" si="25"/>
        <v>0</v>
      </c>
      <c r="F227" s="443">
        <f t="shared" si="26"/>
        <v>0</v>
      </c>
      <c r="G227" s="443">
        <f t="shared" si="23"/>
        <v>0</v>
      </c>
      <c r="H227" s="444">
        <f t="shared" si="27"/>
        <v>0</v>
      </c>
      <c r="I227" s="839"/>
    </row>
    <row r="228" spans="1:9" ht="15" customHeight="1" x14ac:dyDescent="0.65">
      <c r="A228" s="441">
        <v>217</v>
      </c>
      <c r="B228" s="442">
        <f t="shared" si="24"/>
        <v>50771</v>
      </c>
      <c r="C228" s="443">
        <f t="shared" si="21"/>
        <v>0</v>
      </c>
      <c r="D228" s="443">
        <f t="shared" si="22"/>
        <v>0</v>
      </c>
      <c r="E228" s="443">
        <f t="shared" si="25"/>
        <v>0</v>
      </c>
      <c r="F228" s="443">
        <f t="shared" si="26"/>
        <v>0</v>
      </c>
      <c r="G228" s="443">
        <f t="shared" si="23"/>
        <v>0</v>
      </c>
      <c r="H228" s="444">
        <f t="shared" si="27"/>
        <v>0</v>
      </c>
      <c r="I228" s="839" t="s">
        <v>65</v>
      </c>
    </row>
    <row r="229" spans="1:9" ht="15" customHeight="1" x14ac:dyDescent="0.65">
      <c r="A229" s="441">
        <v>218</v>
      </c>
      <c r="B229" s="442">
        <f t="shared" si="24"/>
        <v>50802</v>
      </c>
      <c r="C229" s="443">
        <f t="shared" si="21"/>
        <v>0</v>
      </c>
      <c r="D229" s="443">
        <f t="shared" si="22"/>
        <v>0</v>
      </c>
      <c r="E229" s="443">
        <f t="shared" si="25"/>
        <v>0</v>
      </c>
      <c r="F229" s="443">
        <f t="shared" si="26"/>
        <v>0</v>
      </c>
      <c r="G229" s="443">
        <f t="shared" si="23"/>
        <v>0</v>
      </c>
      <c r="H229" s="444">
        <f t="shared" si="27"/>
        <v>0</v>
      </c>
      <c r="I229" s="839"/>
    </row>
    <row r="230" spans="1:9" ht="15" customHeight="1" x14ac:dyDescent="0.65">
      <c r="A230" s="441">
        <v>219</v>
      </c>
      <c r="B230" s="442">
        <f t="shared" si="24"/>
        <v>50830</v>
      </c>
      <c r="C230" s="443">
        <f t="shared" si="21"/>
        <v>0</v>
      </c>
      <c r="D230" s="443">
        <f t="shared" si="22"/>
        <v>0</v>
      </c>
      <c r="E230" s="443">
        <f t="shared" si="25"/>
        <v>0</v>
      </c>
      <c r="F230" s="443">
        <f t="shared" si="26"/>
        <v>0</v>
      </c>
      <c r="G230" s="443">
        <f t="shared" si="23"/>
        <v>0</v>
      </c>
      <c r="H230" s="444">
        <f t="shared" si="27"/>
        <v>0</v>
      </c>
      <c r="I230" s="839"/>
    </row>
    <row r="231" spans="1:9" ht="15" customHeight="1" x14ac:dyDescent="0.65">
      <c r="A231" s="441">
        <v>220</v>
      </c>
      <c r="B231" s="442">
        <f t="shared" si="24"/>
        <v>50861</v>
      </c>
      <c r="C231" s="443">
        <f t="shared" si="21"/>
        <v>0</v>
      </c>
      <c r="D231" s="443">
        <f t="shared" si="22"/>
        <v>0</v>
      </c>
      <c r="E231" s="443">
        <f t="shared" si="25"/>
        <v>0</v>
      </c>
      <c r="F231" s="443">
        <f t="shared" si="26"/>
        <v>0</v>
      </c>
      <c r="G231" s="443">
        <f t="shared" si="23"/>
        <v>0</v>
      </c>
      <c r="H231" s="444">
        <f t="shared" si="27"/>
        <v>0</v>
      </c>
      <c r="I231" s="839"/>
    </row>
    <row r="232" spans="1:9" ht="15" customHeight="1" x14ac:dyDescent="0.65">
      <c r="A232" s="441">
        <v>221</v>
      </c>
      <c r="B232" s="442">
        <f t="shared" si="24"/>
        <v>50891</v>
      </c>
      <c r="C232" s="443">
        <f t="shared" si="21"/>
        <v>0</v>
      </c>
      <c r="D232" s="443">
        <f t="shared" si="22"/>
        <v>0</v>
      </c>
      <c r="E232" s="443">
        <f t="shared" si="25"/>
        <v>0</v>
      </c>
      <c r="F232" s="443">
        <f t="shared" si="26"/>
        <v>0</v>
      </c>
      <c r="G232" s="443">
        <f t="shared" si="23"/>
        <v>0</v>
      </c>
      <c r="H232" s="444">
        <f t="shared" si="27"/>
        <v>0</v>
      </c>
      <c r="I232" s="839"/>
    </row>
    <row r="233" spans="1:9" ht="15" customHeight="1" x14ac:dyDescent="0.65">
      <c r="A233" s="441">
        <v>222</v>
      </c>
      <c r="B233" s="442">
        <f t="shared" si="24"/>
        <v>50922</v>
      </c>
      <c r="C233" s="443">
        <f t="shared" si="21"/>
        <v>0</v>
      </c>
      <c r="D233" s="443">
        <f t="shared" si="22"/>
        <v>0</v>
      </c>
      <c r="E233" s="443">
        <f t="shared" si="25"/>
        <v>0</v>
      </c>
      <c r="F233" s="443">
        <f t="shared" si="26"/>
        <v>0</v>
      </c>
      <c r="G233" s="443">
        <f t="shared" si="23"/>
        <v>0</v>
      </c>
      <c r="H233" s="444">
        <f t="shared" si="27"/>
        <v>0</v>
      </c>
      <c r="I233" s="839"/>
    </row>
    <row r="234" spans="1:9" ht="15" customHeight="1" x14ac:dyDescent="0.65">
      <c r="A234" s="441">
        <v>223</v>
      </c>
      <c r="B234" s="442">
        <f t="shared" si="24"/>
        <v>50952</v>
      </c>
      <c r="C234" s="443">
        <f t="shared" si="21"/>
        <v>0</v>
      </c>
      <c r="D234" s="443">
        <f t="shared" si="22"/>
        <v>0</v>
      </c>
      <c r="E234" s="443">
        <f t="shared" si="25"/>
        <v>0</v>
      </c>
      <c r="F234" s="443">
        <f t="shared" si="26"/>
        <v>0</v>
      </c>
      <c r="G234" s="443">
        <f t="shared" si="23"/>
        <v>0</v>
      </c>
      <c r="H234" s="444">
        <f t="shared" si="27"/>
        <v>0</v>
      </c>
      <c r="I234" s="839"/>
    </row>
    <row r="235" spans="1:9" ht="15" customHeight="1" x14ac:dyDescent="0.65">
      <c r="A235" s="441">
        <v>224</v>
      </c>
      <c r="B235" s="442">
        <f t="shared" si="24"/>
        <v>50983</v>
      </c>
      <c r="C235" s="443">
        <f t="shared" si="21"/>
        <v>0</v>
      </c>
      <c r="D235" s="443">
        <f t="shared" si="22"/>
        <v>0</v>
      </c>
      <c r="E235" s="443">
        <f t="shared" si="25"/>
        <v>0</v>
      </c>
      <c r="F235" s="443">
        <f t="shared" si="26"/>
        <v>0</v>
      </c>
      <c r="G235" s="443">
        <f t="shared" si="23"/>
        <v>0</v>
      </c>
      <c r="H235" s="444">
        <f t="shared" si="27"/>
        <v>0</v>
      </c>
      <c r="I235" s="839"/>
    </row>
    <row r="236" spans="1:9" ht="15" customHeight="1" x14ac:dyDescent="0.65">
      <c r="A236" s="441">
        <v>225</v>
      </c>
      <c r="B236" s="442">
        <f t="shared" si="24"/>
        <v>51014</v>
      </c>
      <c r="C236" s="443">
        <f t="shared" si="21"/>
        <v>0</v>
      </c>
      <c r="D236" s="443">
        <f t="shared" si="22"/>
        <v>0</v>
      </c>
      <c r="E236" s="443">
        <f t="shared" si="25"/>
        <v>0</v>
      </c>
      <c r="F236" s="443">
        <f t="shared" si="26"/>
        <v>0</v>
      </c>
      <c r="G236" s="443">
        <f t="shared" si="23"/>
        <v>0</v>
      </c>
      <c r="H236" s="444">
        <f t="shared" si="27"/>
        <v>0</v>
      </c>
      <c r="I236" s="839"/>
    </row>
    <row r="237" spans="1:9" ht="15" customHeight="1" x14ac:dyDescent="0.65">
      <c r="A237" s="441">
        <v>226</v>
      </c>
      <c r="B237" s="442">
        <f t="shared" si="24"/>
        <v>51044</v>
      </c>
      <c r="C237" s="443">
        <f t="shared" si="21"/>
        <v>0</v>
      </c>
      <c r="D237" s="443">
        <f t="shared" si="22"/>
        <v>0</v>
      </c>
      <c r="E237" s="443">
        <f t="shared" si="25"/>
        <v>0</v>
      </c>
      <c r="F237" s="443">
        <f t="shared" si="26"/>
        <v>0</v>
      </c>
      <c r="G237" s="443">
        <f t="shared" si="23"/>
        <v>0</v>
      </c>
      <c r="H237" s="444">
        <f t="shared" si="27"/>
        <v>0</v>
      </c>
      <c r="I237" s="839"/>
    </row>
    <row r="238" spans="1:9" ht="15" customHeight="1" x14ac:dyDescent="0.65">
      <c r="A238" s="441">
        <v>227</v>
      </c>
      <c r="B238" s="442">
        <f t="shared" si="24"/>
        <v>51075</v>
      </c>
      <c r="C238" s="443">
        <f t="shared" si="21"/>
        <v>0</v>
      </c>
      <c r="D238" s="443">
        <f t="shared" si="22"/>
        <v>0</v>
      </c>
      <c r="E238" s="443">
        <f t="shared" si="25"/>
        <v>0</v>
      </c>
      <c r="F238" s="443">
        <f t="shared" si="26"/>
        <v>0</v>
      </c>
      <c r="G238" s="443">
        <f t="shared" si="23"/>
        <v>0</v>
      </c>
      <c r="H238" s="444">
        <f t="shared" si="27"/>
        <v>0</v>
      </c>
      <c r="I238" s="839"/>
    </row>
    <row r="239" spans="1:9" ht="15" customHeight="1" x14ac:dyDescent="0.65">
      <c r="A239" s="441">
        <v>228</v>
      </c>
      <c r="B239" s="442">
        <f t="shared" si="24"/>
        <v>51105</v>
      </c>
      <c r="C239" s="443">
        <f t="shared" si="21"/>
        <v>0</v>
      </c>
      <c r="D239" s="443">
        <f t="shared" si="22"/>
        <v>0</v>
      </c>
      <c r="E239" s="443">
        <f t="shared" si="25"/>
        <v>0</v>
      </c>
      <c r="F239" s="443">
        <f t="shared" si="26"/>
        <v>0</v>
      </c>
      <c r="G239" s="443">
        <f t="shared" si="23"/>
        <v>0</v>
      </c>
      <c r="H239" s="444">
        <f t="shared" si="27"/>
        <v>0</v>
      </c>
      <c r="I239" s="839"/>
    </row>
    <row r="240" spans="1:9" ht="15" customHeight="1" x14ac:dyDescent="0.65">
      <c r="A240" s="441">
        <v>229</v>
      </c>
      <c r="B240" s="442">
        <f t="shared" si="24"/>
        <v>51136</v>
      </c>
      <c r="C240" s="443">
        <f t="shared" si="21"/>
        <v>0</v>
      </c>
      <c r="D240" s="443">
        <f t="shared" si="22"/>
        <v>0</v>
      </c>
      <c r="E240" s="443">
        <f t="shared" si="25"/>
        <v>0</v>
      </c>
      <c r="F240" s="443">
        <f t="shared" si="26"/>
        <v>0</v>
      </c>
      <c r="G240" s="443">
        <f t="shared" si="23"/>
        <v>0</v>
      </c>
      <c r="H240" s="444">
        <f t="shared" si="27"/>
        <v>0</v>
      </c>
      <c r="I240" s="839" t="s">
        <v>66</v>
      </c>
    </row>
    <row r="241" spans="1:9" ht="15" customHeight="1" x14ac:dyDescent="0.65">
      <c r="A241" s="441">
        <v>230</v>
      </c>
      <c r="B241" s="442">
        <f t="shared" si="24"/>
        <v>51167</v>
      </c>
      <c r="C241" s="443">
        <f t="shared" si="21"/>
        <v>0</v>
      </c>
      <c r="D241" s="443">
        <f t="shared" si="22"/>
        <v>0</v>
      </c>
      <c r="E241" s="443">
        <f t="shared" si="25"/>
        <v>0</v>
      </c>
      <c r="F241" s="443">
        <f t="shared" si="26"/>
        <v>0</v>
      </c>
      <c r="G241" s="443">
        <f t="shared" si="23"/>
        <v>0</v>
      </c>
      <c r="H241" s="444">
        <f t="shared" si="27"/>
        <v>0</v>
      </c>
      <c r="I241" s="839"/>
    </row>
    <row r="242" spans="1:9" ht="15" customHeight="1" x14ac:dyDescent="0.65">
      <c r="A242" s="441">
        <v>231</v>
      </c>
      <c r="B242" s="442">
        <f t="shared" si="24"/>
        <v>51196</v>
      </c>
      <c r="C242" s="443">
        <f t="shared" si="21"/>
        <v>0</v>
      </c>
      <c r="D242" s="443">
        <f t="shared" si="22"/>
        <v>0</v>
      </c>
      <c r="E242" s="443">
        <f t="shared" si="25"/>
        <v>0</v>
      </c>
      <c r="F242" s="443">
        <f t="shared" si="26"/>
        <v>0</v>
      </c>
      <c r="G242" s="443">
        <f t="shared" si="23"/>
        <v>0</v>
      </c>
      <c r="H242" s="444">
        <f t="shared" si="27"/>
        <v>0</v>
      </c>
      <c r="I242" s="839"/>
    </row>
    <row r="243" spans="1:9" ht="15" customHeight="1" x14ac:dyDescent="0.65">
      <c r="A243" s="441">
        <v>232</v>
      </c>
      <c r="B243" s="442">
        <f t="shared" si="24"/>
        <v>51227</v>
      </c>
      <c r="C243" s="443">
        <f t="shared" si="21"/>
        <v>0</v>
      </c>
      <c r="D243" s="443">
        <f t="shared" si="22"/>
        <v>0</v>
      </c>
      <c r="E243" s="443">
        <f t="shared" si="25"/>
        <v>0</v>
      </c>
      <c r="F243" s="443">
        <f t="shared" si="26"/>
        <v>0</v>
      </c>
      <c r="G243" s="443">
        <f t="shared" si="23"/>
        <v>0</v>
      </c>
      <c r="H243" s="444">
        <f t="shared" si="27"/>
        <v>0</v>
      </c>
      <c r="I243" s="839"/>
    </row>
    <row r="244" spans="1:9" ht="15" customHeight="1" x14ac:dyDescent="0.65">
      <c r="A244" s="441">
        <v>233</v>
      </c>
      <c r="B244" s="442">
        <f t="shared" si="24"/>
        <v>51257</v>
      </c>
      <c r="C244" s="443">
        <f t="shared" si="21"/>
        <v>0</v>
      </c>
      <c r="D244" s="443">
        <f t="shared" si="22"/>
        <v>0</v>
      </c>
      <c r="E244" s="443">
        <f t="shared" si="25"/>
        <v>0</v>
      </c>
      <c r="F244" s="443">
        <f t="shared" si="26"/>
        <v>0</v>
      </c>
      <c r="G244" s="443">
        <f t="shared" si="23"/>
        <v>0</v>
      </c>
      <c r="H244" s="444">
        <f t="shared" si="27"/>
        <v>0</v>
      </c>
      <c r="I244" s="839"/>
    </row>
    <row r="245" spans="1:9" ht="15" customHeight="1" x14ac:dyDescent="0.65">
      <c r="A245" s="441">
        <v>234</v>
      </c>
      <c r="B245" s="442">
        <f t="shared" si="24"/>
        <v>51288</v>
      </c>
      <c r="C245" s="443">
        <f t="shared" si="21"/>
        <v>0</v>
      </c>
      <c r="D245" s="443">
        <f t="shared" si="22"/>
        <v>0</v>
      </c>
      <c r="E245" s="443">
        <f t="shared" si="25"/>
        <v>0</v>
      </c>
      <c r="F245" s="443">
        <f t="shared" si="26"/>
        <v>0</v>
      </c>
      <c r="G245" s="443">
        <f t="shared" si="23"/>
        <v>0</v>
      </c>
      <c r="H245" s="444">
        <f t="shared" si="27"/>
        <v>0</v>
      </c>
      <c r="I245" s="839"/>
    </row>
    <row r="246" spans="1:9" ht="15" customHeight="1" x14ac:dyDescent="0.65">
      <c r="A246" s="441">
        <v>235</v>
      </c>
      <c r="B246" s="442">
        <f t="shared" si="24"/>
        <v>51318</v>
      </c>
      <c r="C246" s="443">
        <f t="shared" si="21"/>
        <v>0</v>
      </c>
      <c r="D246" s="443">
        <f t="shared" si="22"/>
        <v>0</v>
      </c>
      <c r="E246" s="443">
        <f t="shared" si="25"/>
        <v>0</v>
      </c>
      <c r="F246" s="443">
        <f t="shared" si="26"/>
        <v>0</v>
      </c>
      <c r="G246" s="443">
        <f t="shared" si="23"/>
        <v>0</v>
      </c>
      <c r="H246" s="444">
        <f t="shared" si="27"/>
        <v>0</v>
      </c>
      <c r="I246" s="839"/>
    </row>
    <row r="247" spans="1:9" ht="15" customHeight="1" x14ac:dyDescent="0.65">
      <c r="A247" s="441">
        <v>236</v>
      </c>
      <c r="B247" s="442">
        <f t="shared" si="24"/>
        <v>51349</v>
      </c>
      <c r="C247" s="443">
        <f t="shared" si="21"/>
        <v>0</v>
      </c>
      <c r="D247" s="443">
        <f t="shared" si="22"/>
        <v>0</v>
      </c>
      <c r="E247" s="443">
        <f t="shared" si="25"/>
        <v>0</v>
      </c>
      <c r="F247" s="443">
        <f t="shared" si="26"/>
        <v>0</v>
      </c>
      <c r="G247" s="443">
        <f t="shared" si="23"/>
        <v>0</v>
      </c>
      <c r="H247" s="444">
        <f t="shared" si="27"/>
        <v>0</v>
      </c>
      <c r="I247" s="839"/>
    </row>
    <row r="248" spans="1:9" ht="15" customHeight="1" x14ac:dyDescent="0.65">
      <c r="A248" s="441">
        <v>237</v>
      </c>
      <c r="B248" s="442">
        <f t="shared" si="24"/>
        <v>51380</v>
      </c>
      <c r="C248" s="443">
        <f t="shared" si="21"/>
        <v>0</v>
      </c>
      <c r="D248" s="443">
        <f t="shared" si="22"/>
        <v>0</v>
      </c>
      <c r="E248" s="443">
        <f t="shared" si="25"/>
        <v>0</v>
      </c>
      <c r="F248" s="443">
        <f t="shared" si="26"/>
        <v>0</v>
      </c>
      <c r="G248" s="443">
        <f t="shared" si="23"/>
        <v>0</v>
      </c>
      <c r="H248" s="444">
        <f t="shared" si="27"/>
        <v>0</v>
      </c>
      <c r="I248" s="839"/>
    </row>
    <row r="249" spans="1:9" ht="15" customHeight="1" x14ac:dyDescent="0.65">
      <c r="A249" s="441">
        <v>238</v>
      </c>
      <c r="B249" s="442">
        <f t="shared" si="24"/>
        <v>51410</v>
      </c>
      <c r="C249" s="443">
        <f t="shared" si="21"/>
        <v>0</v>
      </c>
      <c r="D249" s="443">
        <f t="shared" si="22"/>
        <v>0</v>
      </c>
      <c r="E249" s="443">
        <f t="shared" si="25"/>
        <v>0</v>
      </c>
      <c r="F249" s="443">
        <f t="shared" si="26"/>
        <v>0</v>
      </c>
      <c r="G249" s="443">
        <f t="shared" si="23"/>
        <v>0</v>
      </c>
      <c r="H249" s="444">
        <f t="shared" si="27"/>
        <v>0</v>
      </c>
      <c r="I249" s="839"/>
    </row>
    <row r="250" spans="1:9" ht="15" customHeight="1" x14ac:dyDescent="0.65">
      <c r="A250" s="441">
        <v>239</v>
      </c>
      <c r="B250" s="442">
        <f t="shared" si="24"/>
        <v>51441</v>
      </c>
      <c r="C250" s="443">
        <f t="shared" si="21"/>
        <v>0</v>
      </c>
      <c r="D250" s="443">
        <f t="shared" si="22"/>
        <v>0</v>
      </c>
      <c r="E250" s="443">
        <f t="shared" si="25"/>
        <v>0</v>
      </c>
      <c r="F250" s="443">
        <f t="shared" si="26"/>
        <v>0</v>
      </c>
      <c r="G250" s="443">
        <f t="shared" si="23"/>
        <v>0</v>
      </c>
      <c r="H250" s="444">
        <f t="shared" si="27"/>
        <v>0</v>
      </c>
      <c r="I250" s="839"/>
    </row>
    <row r="251" spans="1:9" ht="15" customHeight="1" x14ac:dyDescent="0.65">
      <c r="A251" s="441">
        <v>240</v>
      </c>
      <c r="B251" s="442">
        <f t="shared" si="24"/>
        <v>51471</v>
      </c>
      <c r="C251" s="443">
        <f t="shared" si="21"/>
        <v>0</v>
      </c>
      <c r="D251" s="443">
        <f t="shared" si="22"/>
        <v>0</v>
      </c>
      <c r="E251" s="443">
        <f t="shared" si="25"/>
        <v>0</v>
      </c>
      <c r="F251" s="443">
        <f t="shared" si="26"/>
        <v>0</v>
      </c>
      <c r="G251" s="443">
        <f t="shared" si="23"/>
        <v>0</v>
      </c>
      <c r="H251" s="444">
        <f t="shared" si="27"/>
        <v>0</v>
      </c>
      <c r="I251" s="839"/>
    </row>
    <row r="252" spans="1:9" ht="15" customHeight="1" x14ac:dyDescent="0.65">
      <c r="A252" s="441">
        <v>241</v>
      </c>
      <c r="B252" s="442">
        <f t="shared" si="24"/>
        <v>51502</v>
      </c>
      <c r="C252" s="443">
        <f t="shared" si="21"/>
        <v>0</v>
      </c>
      <c r="D252" s="443">
        <f t="shared" si="22"/>
        <v>0</v>
      </c>
      <c r="E252" s="443">
        <f t="shared" si="25"/>
        <v>0</v>
      </c>
      <c r="F252" s="443">
        <f t="shared" si="26"/>
        <v>0</v>
      </c>
      <c r="G252" s="443">
        <f t="shared" si="23"/>
        <v>0</v>
      </c>
      <c r="H252" s="444">
        <f t="shared" si="27"/>
        <v>0</v>
      </c>
      <c r="I252" s="839" t="s">
        <v>440</v>
      </c>
    </row>
    <row r="253" spans="1:9" ht="15" customHeight="1" x14ac:dyDescent="0.65">
      <c r="A253" s="441">
        <v>242</v>
      </c>
      <c r="B253" s="442">
        <f t="shared" si="24"/>
        <v>51533</v>
      </c>
      <c r="C253" s="443">
        <f t="shared" si="21"/>
        <v>0</v>
      </c>
      <c r="D253" s="443">
        <f t="shared" si="22"/>
        <v>0</v>
      </c>
      <c r="E253" s="443">
        <f t="shared" si="25"/>
        <v>0</v>
      </c>
      <c r="F253" s="443">
        <f t="shared" si="26"/>
        <v>0</v>
      </c>
      <c r="G253" s="443">
        <f t="shared" si="23"/>
        <v>0</v>
      </c>
      <c r="H253" s="444">
        <f t="shared" si="27"/>
        <v>0</v>
      </c>
      <c r="I253" s="839"/>
    </row>
    <row r="254" spans="1:9" ht="15" customHeight="1" x14ac:dyDescent="0.65">
      <c r="A254" s="441">
        <v>243</v>
      </c>
      <c r="B254" s="442">
        <f t="shared" si="24"/>
        <v>51561</v>
      </c>
      <c r="C254" s="443">
        <f t="shared" si="21"/>
        <v>0</v>
      </c>
      <c r="D254" s="443">
        <f t="shared" si="22"/>
        <v>0</v>
      </c>
      <c r="E254" s="443">
        <f t="shared" si="25"/>
        <v>0</v>
      </c>
      <c r="F254" s="443">
        <f t="shared" si="26"/>
        <v>0</v>
      </c>
      <c r="G254" s="443">
        <f t="shared" si="23"/>
        <v>0</v>
      </c>
      <c r="H254" s="444">
        <f t="shared" si="27"/>
        <v>0</v>
      </c>
      <c r="I254" s="839"/>
    </row>
    <row r="255" spans="1:9" ht="15" customHeight="1" x14ac:dyDescent="0.65">
      <c r="A255" s="441">
        <v>244</v>
      </c>
      <c r="B255" s="442">
        <f t="shared" si="24"/>
        <v>51592</v>
      </c>
      <c r="C255" s="443">
        <f t="shared" si="21"/>
        <v>0</v>
      </c>
      <c r="D255" s="443">
        <f t="shared" si="22"/>
        <v>0</v>
      </c>
      <c r="E255" s="443">
        <f t="shared" si="25"/>
        <v>0</v>
      </c>
      <c r="F255" s="443">
        <f t="shared" si="26"/>
        <v>0</v>
      </c>
      <c r="G255" s="443">
        <f t="shared" si="23"/>
        <v>0</v>
      </c>
      <c r="H255" s="444">
        <f t="shared" si="27"/>
        <v>0</v>
      </c>
      <c r="I255" s="839"/>
    </row>
    <row r="256" spans="1:9" ht="15" customHeight="1" x14ac:dyDescent="0.65">
      <c r="A256" s="441">
        <v>245</v>
      </c>
      <c r="B256" s="442">
        <f t="shared" si="24"/>
        <v>51622</v>
      </c>
      <c r="C256" s="443">
        <f t="shared" si="21"/>
        <v>0</v>
      </c>
      <c r="D256" s="443">
        <f t="shared" si="22"/>
        <v>0</v>
      </c>
      <c r="E256" s="443">
        <f t="shared" si="25"/>
        <v>0</v>
      </c>
      <c r="F256" s="443">
        <f t="shared" si="26"/>
        <v>0</v>
      </c>
      <c r="G256" s="443">
        <f t="shared" si="23"/>
        <v>0</v>
      </c>
      <c r="H256" s="444">
        <f t="shared" si="27"/>
        <v>0</v>
      </c>
      <c r="I256" s="839"/>
    </row>
    <row r="257" spans="1:9" ht="15" customHeight="1" x14ac:dyDescent="0.65">
      <c r="A257" s="441">
        <v>246</v>
      </c>
      <c r="B257" s="442">
        <f t="shared" si="24"/>
        <v>51653</v>
      </c>
      <c r="C257" s="443">
        <f t="shared" si="21"/>
        <v>0</v>
      </c>
      <c r="D257" s="443">
        <f t="shared" si="22"/>
        <v>0</v>
      </c>
      <c r="E257" s="443">
        <f t="shared" si="25"/>
        <v>0</v>
      </c>
      <c r="F257" s="443">
        <f t="shared" si="26"/>
        <v>0</v>
      </c>
      <c r="G257" s="443">
        <f t="shared" si="23"/>
        <v>0</v>
      </c>
      <c r="H257" s="444">
        <f t="shared" si="27"/>
        <v>0</v>
      </c>
      <c r="I257" s="839"/>
    </row>
    <row r="258" spans="1:9" ht="15" customHeight="1" x14ac:dyDescent="0.65">
      <c r="A258" s="441">
        <v>247</v>
      </c>
      <c r="B258" s="442">
        <f t="shared" si="24"/>
        <v>51683</v>
      </c>
      <c r="C258" s="443">
        <f t="shared" si="21"/>
        <v>0</v>
      </c>
      <c r="D258" s="443">
        <f t="shared" si="22"/>
        <v>0</v>
      </c>
      <c r="E258" s="443">
        <f t="shared" si="25"/>
        <v>0</v>
      </c>
      <c r="F258" s="443">
        <f t="shared" si="26"/>
        <v>0</v>
      </c>
      <c r="G258" s="443">
        <f t="shared" si="23"/>
        <v>0</v>
      </c>
      <c r="H258" s="444">
        <f t="shared" si="27"/>
        <v>0</v>
      </c>
      <c r="I258" s="839"/>
    </row>
    <row r="259" spans="1:9" ht="15" customHeight="1" x14ac:dyDescent="0.65">
      <c r="A259" s="441">
        <v>248</v>
      </c>
      <c r="B259" s="442">
        <f t="shared" si="24"/>
        <v>51714</v>
      </c>
      <c r="C259" s="443">
        <f t="shared" si="21"/>
        <v>0</v>
      </c>
      <c r="D259" s="443">
        <f t="shared" si="22"/>
        <v>0</v>
      </c>
      <c r="E259" s="443">
        <f t="shared" si="25"/>
        <v>0</v>
      </c>
      <c r="F259" s="443">
        <f t="shared" si="26"/>
        <v>0</v>
      </c>
      <c r="G259" s="443">
        <f t="shared" si="23"/>
        <v>0</v>
      </c>
      <c r="H259" s="444">
        <f t="shared" si="27"/>
        <v>0</v>
      </c>
      <c r="I259" s="839"/>
    </row>
    <row r="260" spans="1:9" ht="15" customHeight="1" x14ac:dyDescent="0.65">
      <c r="A260" s="441">
        <v>249</v>
      </c>
      <c r="B260" s="442">
        <f t="shared" si="24"/>
        <v>51745</v>
      </c>
      <c r="C260" s="443">
        <f t="shared" si="21"/>
        <v>0</v>
      </c>
      <c r="D260" s="443">
        <f t="shared" si="22"/>
        <v>0</v>
      </c>
      <c r="E260" s="443">
        <f t="shared" si="25"/>
        <v>0</v>
      </c>
      <c r="F260" s="443">
        <f t="shared" si="26"/>
        <v>0</v>
      </c>
      <c r="G260" s="443">
        <f t="shared" si="23"/>
        <v>0</v>
      </c>
      <c r="H260" s="444">
        <f t="shared" si="27"/>
        <v>0</v>
      </c>
      <c r="I260" s="839"/>
    </row>
    <row r="261" spans="1:9" ht="15" customHeight="1" x14ac:dyDescent="0.65">
      <c r="A261" s="441">
        <v>250</v>
      </c>
      <c r="B261" s="442">
        <f t="shared" si="24"/>
        <v>51775</v>
      </c>
      <c r="C261" s="443">
        <f t="shared" si="21"/>
        <v>0</v>
      </c>
      <c r="D261" s="443">
        <f t="shared" si="22"/>
        <v>0</v>
      </c>
      <c r="E261" s="443">
        <f t="shared" si="25"/>
        <v>0</v>
      </c>
      <c r="F261" s="443">
        <f t="shared" si="26"/>
        <v>0</v>
      </c>
      <c r="G261" s="443">
        <f t="shared" si="23"/>
        <v>0</v>
      </c>
      <c r="H261" s="444">
        <f t="shared" si="27"/>
        <v>0</v>
      </c>
      <c r="I261" s="839"/>
    </row>
    <row r="262" spans="1:9" ht="15" customHeight="1" x14ac:dyDescent="0.65">
      <c r="A262" s="441">
        <v>251</v>
      </c>
      <c r="B262" s="442">
        <f t="shared" si="24"/>
        <v>51806</v>
      </c>
      <c r="C262" s="443">
        <f t="shared" si="21"/>
        <v>0</v>
      </c>
      <c r="D262" s="443">
        <f t="shared" si="22"/>
        <v>0</v>
      </c>
      <c r="E262" s="443">
        <f t="shared" si="25"/>
        <v>0</v>
      </c>
      <c r="F262" s="443">
        <f t="shared" si="26"/>
        <v>0</v>
      </c>
      <c r="G262" s="443">
        <f t="shared" si="23"/>
        <v>0</v>
      </c>
      <c r="H262" s="444">
        <f t="shared" si="27"/>
        <v>0</v>
      </c>
      <c r="I262" s="839"/>
    </row>
    <row r="263" spans="1:9" ht="15" customHeight="1" x14ac:dyDescent="0.65">
      <c r="A263" s="441">
        <v>252</v>
      </c>
      <c r="B263" s="442">
        <f t="shared" si="24"/>
        <v>51836</v>
      </c>
      <c r="C263" s="443">
        <f t="shared" si="21"/>
        <v>0</v>
      </c>
      <c r="D263" s="443">
        <f t="shared" si="22"/>
        <v>0</v>
      </c>
      <c r="E263" s="443">
        <f t="shared" si="25"/>
        <v>0</v>
      </c>
      <c r="F263" s="443">
        <f t="shared" si="26"/>
        <v>0</v>
      </c>
      <c r="G263" s="443">
        <f t="shared" si="23"/>
        <v>0</v>
      </c>
      <c r="H263" s="444">
        <f t="shared" si="27"/>
        <v>0</v>
      </c>
      <c r="I263" s="839"/>
    </row>
    <row r="264" spans="1:9" ht="15" customHeight="1" x14ac:dyDescent="0.65">
      <c r="A264" s="441">
        <v>253</v>
      </c>
      <c r="B264" s="442">
        <f t="shared" si="24"/>
        <v>51867</v>
      </c>
      <c r="C264" s="443">
        <f t="shared" si="21"/>
        <v>0</v>
      </c>
      <c r="D264" s="443">
        <f t="shared" si="22"/>
        <v>0</v>
      </c>
      <c r="E264" s="443">
        <f t="shared" si="25"/>
        <v>0</v>
      </c>
      <c r="F264" s="443">
        <f t="shared" si="26"/>
        <v>0</v>
      </c>
      <c r="G264" s="443">
        <f t="shared" si="23"/>
        <v>0</v>
      </c>
      <c r="H264" s="444">
        <f t="shared" si="27"/>
        <v>0</v>
      </c>
      <c r="I264" s="839" t="s">
        <v>441</v>
      </c>
    </row>
    <row r="265" spans="1:9" ht="15" customHeight="1" x14ac:dyDescent="0.65">
      <c r="A265" s="441">
        <v>254</v>
      </c>
      <c r="B265" s="442">
        <f t="shared" si="24"/>
        <v>51898</v>
      </c>
      <c r="C265" s="443">
        <f t="shared" si="21"/>
        <v>0</v>
      </c>
      <c r="D265" s="443">
        <f t="shared" si="22"/>
        <v>0</v>
      </c>
      <c r="E265" s="443">
        <f t="shared" si="25"/>
        <v>0</v>
      </c>
      <c r="F265" s="443">
        <f t="shared" si="26"/>
        <v>0</v>
      </c>
      <c r="G265" s="443">
        <f t="shared" si="23"/>
        <v>0</v>
      </c>
      <c r="H265" s="444">
        <f t="shared" si="27"/>
        <v>0</v>
      </c>
      <c r="I265" s="839"/>
    </row>
    <row r="266" spans="1:9" ht="15" customHeight="1" x14ac:dyDescent="0.65">
      <c r="A266" s="441">
        <v>255</v>
      </c>
      <c r="B266" s="442">
        <f t="shared" si="24"/>
        <v>51926</v>
      </c>
      <c r="C266" s="443">
        <f t="shared" si="21"/>
        <v>0</v>
      </c>
      <c r="D266" s="443">
        <f t="shared" si="22"/>
        <v>0</v>
      </c>
      <c r="E266" s="443">
        <f t="shared" si="25"/>
        <v>0</v>
      </c>
      <c r="F266" s="443">
        <f t="shared" si="26"/>
        <v>0</v>
      </c>
      <c r="G266" s="443">
        <f t="shared" si="23"/>
        <v>0</v>
      </c>
      <c r="H266" s="444">
        <f t="shared" si="27"/>
        <v>0</v>
      </c>
      <c r="I266" s="839"/>
    </row>
    <row r="267" spans="1:9" ht="15" customHeight="1" x14ac:dyDescent="0.65">
      <c r="A267" s="441">
        <v>256</v>
      </c>
      <c r="B267" s="442">
        <f t="shared" si="24"/>
        <v>51957</v>
      </c>
      <c r="C267" s="443">
        <f t="shared" si="21"/>
        <v>0</v>
      </c>
      <c r="D267" s="443">
        <f t="shared" si="22"/>
        <v>0</v>
      </c>
      <c r="E267" s="443">
        <f t="shared" si="25"/>
        <v>0</v>
      </c>
      <c r="F267" s="443">
        <f t="shared" si="26"/>
        <v>0</v>
      </c>
      <c r="G267" s="443">
        <f t="shared" si="23"/>
        <v>0</v>
      </c>
      <c r="H267" s="444">
        <f t="shared" si="27"/>
        <v>0</v>
      </c>
      <c r="I267" s="839"/>
    </row>
    <row r="268" spans="1:9" ht="15" customHeight="1" x14ac:dyDescent="0.65">
      <c r="A268" s="441">
        <v>257</v>
      </c>
      <c r="B268" s="442">
        <f t="shared" si="24"/>
        <v>51987</v>
      </c>
      <c r="C268" s="443">
        <f t="shared" ref="C268:C331" si="28">IFERROR(IF($H$3&lt;=H267, $H$3, H267+H267*$B$4/$B$6), "")</f>
        <v>0</v>
      </c>
      <c r="D268" s="443">
        <f t="shared" ref="D268:D331" si="29">IFERROR(IF($B$8&lt;H267-F268, $B$8, H267-F268), "")</f>
        <v>0</v>
      </c>
      <c r="E268" s="443">
        <f t="shared" si="25"/>
        <v>0</v>
      </c>
      <c r="F268" s="443">
        <f t="shared" si="26"/>
        <v>0</v>
      </c>
      <c r="G268" s="443">
        <f t="shared" ref="G268:G331" si="30">IFERROR(IF(C268&gt;0, $B$4/$B$6*H267, 0), "")</f>
        <v>0</v>
      </c>
      <c r="H268" s="444">
        <f t="shared" si="27"/>
        <v>0</v>
      </c>
      <c r="I268" s="839"/>
    </row>
    <row r="269" spans="1:9" ht="15" customHeight="1" x14ac:dyDescent="0.65">
      <c r="A269" s="441">
        <v>258</v>
      </c>
      <c r="B269" s="442">
        <f t="shared" ref="B269:B332" si="31">EDATE($B$7,A268)</f>
        <v>52018</v>
      </c>
      <c r="C269" s="443">
        <f t="shared" si="28"/>
        <v>0</v>
      </c>
      <c r="D269" s="443">
        <f t="shared" si="29"/>
        <v>0</v>
      </c>
      <c r="E269" s="443">
        <f t="shared" ref="E269:E332" si="32">IFERROR(C269+D269, "")</f>
        <v>0</v>
      </c>
      <c r="F269" s="443">
        <f t="shared" ref="F269:F332" si="33">IFERROR(IF(C269&gt;0, MIN(C269-G269, H268), 0), "")</f>
        <v>0</v>
      </c>
      <c r="G269" s="443">
        <f t="shared" si="30"/>
        <v>0</v>
      </c>
      <c r="H269" s="444">
        <f t="shared" ref="H269:H332" si="34">IFERROR(IF(H268 &gt;0, H268-F269-D269, 0), "")</f>
        <v>0</v>
      </c>
      <c r="I269" s="839"/>
    </row>
    <row r="270" spans="1:9" ht="15" customHeight="1" x14ac:dyDescent="0.65">
      <c r="A270" s="441">
        <v>259</v>
      </c>
      <c r="B270" s="442">
        <f t="shared" si="31"/>
        <v>52048</v>
      </c>
      <c r="C270" s="443">
        <f t="shared" si="28"/>
        <v>0</v>
      </c>
      <c r="D270" s="443">
        <f t="shared" si="29"/>
        <v>0</v>
      </c>
      <c r="E270" s="443">
        <f t="shared" si="32"/>
        <v>0</v>
      </c>
      <c r="F270" s="443">
        <f t="shared" si="33"/>
        <v>0</v>
      </c>
      <c r="G270" s="443">
        <f t="shared" si="30"/>
        <v>0</v>
      </c>
      <c r="H270" s="444">
        <f t="shared" si="34"/>
        <v>0</v>
      </c>
      <c r="I270" s="839"/>
    </row>
    <row r="271" spans="1:9" ht="15" customHeight="1" x14ac:dyDescent="0.65">
      <c r="A271" s="441">
        <v>260</v>
      </c>
      <c r="B271" s="442">
        <f t="shared" si="31"/>
        <v>52079</v>
      </c>
      <c r="C271" s="443">
        <f t="shared" si="28"/>
        <v>0</v>
      </c>
      <c r="D271" s="443">
        <f t="shared" si="29"/>
        <v>0</v>
      </c>
      <c r="E271" s="443">
        <f t="shared" si="32"/>
        <v>0</v>
      </c>
      <c r="F271" s="443">
        <f t="shared" si="33"/>
        <v>0</v>
      </c>
      <c r="G271" s="443">
        <f t="shared" si="30"/>
        <v>0</v>
      </c>
      <c r="H271" s="444">
        <f t="shared" si="34"/>
        <v>0</v>
      </c>
      <c r="I271" s="839"/>
    </row>
    <row r="272" spans="1:9" ht="15" customHeight="1" x14ac:dyDescent="0.65">
      <c r="A272" s="441">
        <v>261</v>
      </c>
      <c r="B272" s="442">
        <f t="shared" si="31"/>
        <v>52110</v>
      </c>
      <c r="C272" s="443">
        <f t="shared" si="28"/>
        <v>0</v>
      </c>
      <c r="D272" s="443">
        <f t="shared" si="29"/>
        <v>0</v>
      </c>
      <c r="E272" s="443">
        <f t="shared" si="32"/>
        <v>0</v>
      </c>
      <c r="F272" s="443">
        <f t="shared" si="33"/>
        <v>0</v>
      </c>
      <c r="G272" s="443">
        <f t="shared" si="30"/>
        <v>0</v>
      </c>
      <c r="H272" s="444">
        <f t="shared" si="34"/>
        <v>0</v>
      </c>
      <c r="I272" s="839"/>
    </row>
    <row r="273" spans="1:9" ht="15" customHeight="1" x14ac:dyDescent="0.65">
      <c r="A273" s="441">
        <v>262</v>
      </c>
      <c r="B273" s="442">
        <f t="shared" si="31"/>
        <v>52140</v>
      </c>
      <c r="C273" s="443">
        <f t="shared" si="28"/>
        <v>0</v>
      </c>
      <c r="D273" s="443">
        <f t="shared" si="29"/>
        <v>0</v>
      </c>
      <c r="E273" s="443">
        <f t="shared" si="32"/>
        <v>0</v>
      </c>
      <c r="F273" s="443">
        <f t="shared" si="33"/>
        <v>0</v>
      </c>
      <c r="G273" s="443">
        <f t="shared" si="30"/>
        <v>0</v>
      </c>
      <c r="H273" s="444">
        <f t="shared" si="34"/>
        <v>0</v>
      </c>
      <c r="I273" s="839"/>
    </row>
    <row r="274" spans="1:9" ht="15" customHeight="1" x14ac:dyDescent="0.65">
      <c r="A274" s="441">
        <v>263</v>
      </c>
      <c r="B274" s="442">
        <f t="shared" si="31"/>
        <v>52171</v>
      </c>
      <c r="C274" s="443">
        <f t="shared" si="28"/>
        <v>0</v>
      </c>
      <c r="D274" s="443">
        <f t="shared" si="29"/>
        <v>0</v>
      </c>
      <c r="E274" s="443">
        <f t="shared" si="32"/>
        <v>0</v>
      </c>
      <c r="F274" s="443">
        <f t="shared" si="33"/>
        <v>0</v>
      </c>
      <c r="G274" s="443">
        <f t="shared" si="30"/>
        <v>0</v>
      </c>
      <c r="H274" s="444">
        <f t="shared" si="34"/>
        <v>0</v>
      </c>
      <c r="I274" s="839"/>
    </row>
    <row r="275" spans="1:9" ht="15" customHeight="1" x14ac:dyDescent="0.65">
      <c r="A275" s="441">
        <v>264</v>
      </c>
      <c r="B275" s="442">
        <f t="shared" si="31"/>
        <v>52201</v>
      </c>
      <c r="C275" s="443">
        <f t="shared" si="28"/>
        <v>0</v>
      </c>
      <c r="D275" s="443">
        <f t="shared" si="29"/>
        <v>0</v>
      </c>
      <c r="E275" s="443">
        <f t="shared" si="32"/>
        <v>0</v>
      </c>
      <c r="F275" s="443">
        <f t="shared" si="33"/>
        <v>0</v>
      </c>
      <c r="G275" s="443">
        <f t="shared" si="30"/>
        <v>0</v>
      </c>
      <c r="H275" s="444">
        <f t="shared" si="34"/>
        <v>0</v>
      </c>
      <c r="I275" s="839"/>
    </row>
    <row r="276" spans="1:9" ht="15" customHeight="1" x14ac:dyDescent="0.65">
      <c r="A276" s="441">
        <v>265</v>
      </c>
      <c r="B276" s="442">
        <f t="shared" si="31"/>
        <v>52232</v>
      </c>
      <c r="C276" s="443">
        <f t="shared" si="28"/>
        <v>0</v>
      </c>
      <c r="D276" s="443">
        <f t="shared" si="29"/>
        <v>0</v>
      </c>
      <c r="E276" s="443">
        <f t="shared" si="32"/>
        <v>0</v>
      </c>
      <c r="F276" s="443">
        <f t="shared" si="33"/>
        <v>0</v>
      </c>
      <c r="G276" s="443">
        <f t="shared" si="30"/>
        <v>0</v>
      </c>
      <c r="H276" s="444">
        <f t="shared" si="34"/>
        <v>0</v>
      </c>
      <c r="I276" s="839" t="s">
        <v>442</v>
      </c>
    </row>
    <row r="277" spans="1:9" ht="15" customHeight="1" x14ac:dyDescent="0.65">
      <c r="A277" s="441">
        <v>266</v>
      </c>
      <c r="B277" s="442">
        <f t="shared" si="31"/>
        <v>52263</v>
      </c>
      <c r="C277" s="443">
        <f t="shared" si="28"/>
        <v>0</v>
      </c>
      <c r="D277" s="443">
        <f t="shared" si="29"/>
        <v>0</v>
      </c>
      <c r="E277" s="443">
        <f t="shared" si="32"/>
        <v>0</v>
      </c>
      <c r="F277" s="443">
        <f t="shared" si="33"/>
        <v>0</v>
      </c>
      <c r="G277" s="443">
        <f t="shared" si="30"/>
        <v>0</v>
      </c>
      <c r="H277" s="444">
        <f t="shared" si="34"/>
        <v>0</v>
      </c>
      <c r="I277" s="839"/>
    </row>
    <row r="278" spans="1:9" ht="15" customHeight="1" x14ac:dyDescent="0.65">
      <c r="A278" s="441">
        <v>267</v>
      </c>
      <c r="B278" s="442">
        <f t="shared" si="31"/>
        <v>52291</v>
      </c>
      <c r="C278" s="443">
        <f t="shared" si="28"/>
        <v>0</v>
      </c>
      <c r="D278" s="443">
        <f t="shared" si="29"/>
        <v>0</v>
      </c>
      <c r="E278" s="443">
        <f t="shared" si="32"/>
        <v>0</v>
      </c>
      <c r="F278" s="443">
        <f t="shared" si="33"/>
        <v>0</v>
      </c>
      <c r="G278" s="443">
        <f t="shared" si="30"/>
        <v>0</v>
      </c>
      <c r="H278" s="444">
        <f t="shared" si="34"/>
        <v>0</v>
      </c>
      <c r="I278" s="839"/>
    </row>
    <row r="279" spans="1:9" ht="15" customHeight="1" x14ac:dyDescent="0.65">
      <c r="A279" s="441">
        <v>268</v>
      </c>
      <c r="B279" s="442">
        <f t="shared" si="31"/>
        <v>52322</v>
      </c>
      <c r="C279" s="443">
        <f t="shared" si="28"/>
        <v>0</v>
      </c>
      <c r="D279" s="443">
        <f t="shared" si="29"/>
        <v>0</v>
      </c>
      <c r="E279" s="443">
        <f t="shared" si="32"/>
        <v>0</v>
      </c>
      <c r="F279" s="443">
        <f t="shared" si="33"/>
        <v>0</v>
      </c>
      <c r="G279" s="443">
        <f t="shared" si="30"/>
        <v>0</v>
      </c>
      <c r="H279" s="444">
        <f t="shared" si="34"/>
        <v>0</v>
      </c>
      <c r="I279" s="839"/>
    </row>
    <row r="280" spans="1:9" ht="15" customHeight="1" x14ac:dyDescent="0.65">
      <c r="A280" s="441">
        <v>269</v>
      </c>
      <c r="B280" s="442">
        <f t="shared" si="31"/>
        <v>52352</v>
      </c>
      <c r="C280" s="443">
        <f t="shared" si="28"/>
        <v>0</v>
      </c>
      <c r="D280" s="443">
        <f t="shared" si="29"/>
        <v>0</v>
      </c>
      <c r="E280" s="443">
        <f t="shared" si="32"/>
        <v>0</v>
      </c>
      <c r="F280" s="443">
        <f t="shared" si="33"/>
        <v>0</v>
      </c>
      <c r="G280" s="443">
        <f t="shared" si="30"/>
        <v>0</v>
      </c>
      <c r="H280" s="444">
        <f t="shared" si="34"/>
        <v>0</v>
      </c>
      <c r="I280" s="839"/>
    </row>
    <row r="281" spans="1:9" ht="15" customHeight="1" x14ac:dyDescent="0.65">
      <c r="A281" s="441">
        <v>270</v>
      </c>
      <c r="B281" s="442">
        <f t="shared" si="31"/>
        <v>52383</v>
      </c>
      <c r="C281" s="443">
        <f t="shared" si="28"/>
        <v>0</v>
      </c>
      <c r="D281" s="443">
        <f t="shared" si="29"/>
        <v>0</v>
      </c>
      <c r="E281" s="443">
        <f t="shared" si="32"/>
        <v>0</v>
      </c>
      <c r="F281" s="443">
        <f t="shared" si="33"/>
        <v>0</v>
      </c>
      <c r="G281" s="443">
        <f t="shared" si="30"/>
        <v>0</v>
      </c>
      <c r="H281" s="444">
        <f t="shared" si="34"/>
        <v>0</v>
      </c>
      <c r="I281" s="839"/>
    </row>
    <row r="282" spans="1:9" ht="15" customHeight="1" x14ac:dyDescent="0.65">
      <c r="A282" s="441">
        <v>271</v>
      </c>
      <c r="B282" s="442">
        <f t="shared" si="31"/>
        <v>52413</v>
      </c>
      <c r="C282" s="443">
        <f t="shared" si="28"/>
        <v>0</v>
      </c>
      <c r="D282" s="443">
        <f t="shared" si="29"/>
        <v>0</v>
      </c>
      <c r="E282" s="443">
        <f t="shared" si="32"/>
        <v>0</v>
      </c>
      <c r="F282" s="443">
        <f t="shared" si="33"/>
        <v>0</v>
      </c>
      <c r="G282" s="443">
        <f t="shared" si="30"/>
        <v>0</v>
      </c>
      <c r="H282" s="444">
        <f t="shared" si="34"/>
        <v>0</v>
      </c>
      <c r="I282" s="839"/>
    </row>
    <row r="283" spans="1:9" ht="15" customHeight="1" x14ac:dyDescent="0.65">
      <c r="A283" s="441">
        <v>272</v>
      </c>
      <c r="B283" s="442">
        <f t="shared" si="31"/>
        <v>52444</v>
      </c>
      <c r="C283" s="443">
        <f t="shared" si="28"/>
        <v>0</v>
      </c>
      <c r="D283" s="443">
        <f t="shared" si="29"/>
        <v>0</v>
      </c>
      <c r="E283" s="443">
        <f t="shared" si="32"/>
        <v>0</v>
      </c>
      <c r="F283" s="443">
        <f t="shared" si="33"/>
        <v>0</v>
      </c>
      <c r="G283" s="443">
        <f t="shared" si="30"/>
        <v>0</v>
      </c>
      <c r="H283" s="444">
        <f t="shared" si="34"/>
        <v>0</v>
      </c>
      <c r="I283" s="839"/>
    </row>
    <row r="284" spans="1:9" ht="15" customHeight="1" x14ac:dyDescent="0.65">
      <c r="A284" s="441">
        <v>273</v>
      </c>
      <c r="B284" s="442">
        <f t="shared" si="31"/>
        <v>52475</v>
      </c>
      <c r="C284" s="443">
        <f t="shared" si="28"/>
        <v>0</v>
      </c>
      <c r="D284" s="443">
        <f t="shared" si="29"/>
        <v>0</v>
      </c>
      <c r="E284" s="443">
        <f t="shared" si="32"/>
        <v>0</v>
      </c>
      <c r="F284" s="443">
        <f t="shared" si="33"/>
        <v>0</v>
      </c>
      <c r="G284" s="443">
        <f t="shared" si="30"/>
        <v>0</v>
      </c>
      <c r="H284" s="444">
        <f t="shared" si="34"/>
        <v>0</v>
      </c>
      <c r="I284" s="839"/>
    </row>
    <row r="285" spans="1:9" ht="15" customHeight="1" x14ac:dyDescent="0.65">
      <c r="A285" s="441">
        <v>274</v>
      </c>
      <c r="B285" s="442">
        <f t="shared" si="31"/>
        <v>52505</v>
      </c>
      <c r="C285" s="443">
        <f t="shared" si="28"/>
        <v>0</v>
      </c>
      <c r="D285" s="443">
        <f t="shared" si="29"/>
        <v>0</v>
      </c>
      <c r="E285" s="443">
        <f t="shared" si="32"/>
        <v>0</v>
      </c>
      <c r="F285" s="443">
        <f t="shared" si="33"/>
        <v>0</v>
      </c>
      <c r="G285" s="443">
        <f t="shared" si="30"/>
        <v>0</v>
      </c>
      <c r="H285" s="444">
        <f t="shared" si="34"/>
        <v>0</v>
      </c>
      <c r="I285" s="839"/>
    </row>
    <row r="286" spans="1:9" ht="15" customHeight="1" x14ac:dyDescent="0.65">
      <c r="A286" s="441">
        <v>275</v>
      </c>
      <c r="B286" s="442">
        <f t="shared" si="31"/>
        <v>52536</v>
      </c>
      <c r="C286" s="443">
        <f t="shared" si="28"/>
        <v>0</v>
      </c>
      <c r="D286" s="443">
        <f t="shared" si="29"/>
        <v>0</v>
      </c>
      <c r="E286" s="443">
        <f t="shared" si="32"/>
        <v>0</v>
      </c>
      <c r="F286" s="443">
        <f t="shared" si="33"/>
        <v>0</v>
      </c>
      <c r="G286" s="443">
        <f t="shared" si="30"/>
        <v>0</v>
      </c>
      <c r="H286" s="444">
        <f t="shared" si="34"/>
        <v>0</v>
      </c>
      <c r="I286" s="839"/>
    </row>
    <row r="287" spans="1:9" ht="15" customHeight="1" x14ac:dyDescent="0.65">
      <c r="A287" s="441">
        <v>276</v>
      </c>
      <c r="B287" s="442">
        <f t="shared" si="31"/>
        <v>52566</v>
      </c>
      <c r="C287" s="443">
        <f t="shared" si="28"/>
        <v>0</v>
      </c>
      <c r="D287" s="443">
        <f t="shared" si="29"/>
        <v>0</v>
      </c>
      <c r="E287" s="443">
        <f t="shared" si="32"/>
        <v>0</v>
      </c>
      <c r="F287" s="443">
        <f t="shared" si="33"/>
        <v>0</v>
      </c>
      <c r="G287" s="443">
        <f t="shared" si="30"/>
        <v>0</v>
      </c>
      <c r="H287" s="444">
        <f t="shared" si="34"/>
        <v>0</v>
      </c>
      <c r="I287" s="839"/>
    </row>
    <row r="288" spans="1:9" ht="15" customHeight="1" x14ac:dyDescent="0.65">
      <c r="A288" s="441">
        <v>277</v>
      </c>
      <c r="B288" s="442">
        <f t="shared" si="31"/>
        <v>52597</v>
      </c>
      <c r="C288" s="443">
        <f t="shared" si="28"/>
        <v>0</v>
      </c>
      <c r="D288" s="443">
        <f t="shared" si="29"/>
        <v>0</v>
      </c>
      <c r="E288" s="443">
        <f t="shared" si="32"/>
        <v>0</v>
      </c>
      <c r="F288" s="443">
        <f t="shared" si="33"/>
        <v>0</v>
      </c>
      <c r="G288" s="443">
        <f t="shared" si="30"/>
        <v>0</v>
      </c>
      <c r="H288" s="444">
        <f t="shared" si="34"/>
        <v>0</v>
      </c>
      <c r="I288" s="839" t="s">
        <v>443</v>
      </c>
    </row>
    <row r="289" spans="1:9" ht="15" customHeight="1" x14ac:dyDescent="0.65">
      <c r="A289" s="441">
        <v>278</v>
      </c>
      <c r="B289" s="442">
        <f t="shared" si="31"/>
        <v>52628</v>
      </c>
      <c r="C289" s="443">
        <f t="shared" si="28"/>
        <v>0</v>
      </c>
      <c r="D289" s="443">
        <f t="shared" si="29"/>
        <v>0</v>
      </c>
      <c r="E289" s="443">
        <f t="shared" si="32"/>
        <v>0</v>
      </c>
      <c r="F289" s="443">
        <f t="shared" si="33"/>
        <v>0</v>
      </c>
      <c r="G289" s="443">
        <f t="shared" si="30"/>
        <v>0</v>
      </c>
      <c r="H289" s="444">
        <f t="shared" si="34"/>
        <v>0</v>
      </c>
      <c r="I289" s="839"/>
    </row>
    <row r="290" spans="1:9" ht="15" customHeight="1" x14ac:dyDescent="0.65">
      <c r="A290" s="441">
        <v>279</v>
      </c>
      <c r="B290" s="442">
        <f t="shared" si="31"/>
        <v>52657</v>
      </c>
      <c r="C290" s="443">
        <f t="shared" si="28"/>
        <v>0</v>
      </c>
      <c r="D290" s="443">
        <f t="shared" si="29"/>
        <v>0</v>
      </c>
      <c r="E290" s="443">
        <f t="shared" si="32"/>
        <v>0</v>
      </c>
      <c r="F290" s="443">
        <f t="shared" si="33"/>
        <v>0</v>
      </c>
      <c r="G290" s="443">
        <f t="shared" si="30"/>
        <v>0</v>
      </c>
      <c r="H290" s="444">
        <f t="shared" si="34"/>
        <v>0</v>
      </c>
      <c r="I290" s="839"/>
    </row>
    <row r="291" spans="1:9" ht="15" customHeight="1" x14ac:dyDescent="0.65">
      <c r="A291" s="441">
        <v>280</v>
      </c>
      <c r="B291" s="442">
        <f t="shared" si="31"/>
        <v>52688</v>
      </c>
      <c r="C291" s="443">
        <f t="shared" si="28"/>
        <v>0</v>
      </c>
      <c r="D291" s="443">
        <f t="shared" si="29"/>
        <v>0</v>
      </c>
      <c r="E291" s="443">
        <f t="shared" si="32"/>
        <v>0</v>
      </c>
      <c r="F291" s="443">
        <f t="shared" si="33"/>
        <v>0</v>
      </c>
      <c r="G291" s="443">
        <f t="shared" si="30"/>
        <v>0</v>
      </c>
      <c r="H291" s="444">
        <f t="shared" si="34"/>
        <v>0</v>
      </c>
      <c r="I291" s="839"/>
    </row>
    <row r="292" spans="1:9" ht="15" customHeight="1" x14ac:dyDescent="0.65">
      <c r="A292" s="441">
        <v>281</v>
      </c>
      <c r="B292" s="442">
        <f t="shared" si="31"/>
        <v>52718</v>
      </c>
      <c r="C292" s="443">
        <f t="shared" si="28"/>
        <v>0</v>
      </c>
      <c r="D292" s="443">
        <f t="shared" si="29"/>
        <v>0</v>
      </c>
      <c r="E292" s="443">
        <f t="shared" si="32"/>
        <v>0</v>
      </c>
      <c r="F292" s="443">
        <f t="shared" si="33"/>
        <v>0</v>
      </c>
      <c r="G292" s="443">
        <f t="shared" si="30"/>
        <v>0</v>
      </c>
      <c r="H292" s="444">
        <f t="shared" si="34"/>
        <v>0</v>
      </c>
      <c r="I292" s="839"/>
    </row>
    <row r="293" spans="1:9" ht="15" customHeight="1" x14ac:dyDescent="0.65">
      <c r="A293" s="441">
        <v>282</v>
      </c>
      <c r="B293" s="442">
        <f t="shared" si="31"/>
        <v>52749</v>
      </c>
      <c r="C293" s="443">
        <f t="shared" si="28"/>
        <v>0</v>
      </c>
      <c r="D293" s="443">
        <f t="shared" si="29"/>
        <v>0</v>
      </c>
      <c r="E293" s="443">
        <f t="shared" si="32"/>
        <v>0</v>
      </c>
      <c r="F293" s="443">
        <f t="shared" si="33"/>
        <v>0</v>
      </c>
      <c r="G293" s="443">
        <f t="shared" si="30"/>
        <v>0</v>
      </c>
      <c r="H293" s="444">
        <f t="shared" si="34"/>
        <v>0</v>
      </c>
      <c r="I293" s="839"/>
    </row>
    <row r="294" spans="1:9" ht="15" customHeight="1" x14ac:dyDescent="0.65">
      <c r="A294" s="441">
        <v>283</v>
      </c>
      <c r="B294" s="442">
        <f t="shared" si="31"/>
        <v>52779</v>
      </c>
      <c r="C294" s="443">
        <f t="shared" si="28"/>
        <v>0</v>
      </c>
      <c r="D294" s="443">
        <f t="shared" si="29"/>
        <v>0</v>
      </c>
      <c r="E294" s="443">
        <f t="shared" si="32"/>
        <v>0</v>
      </c>
      <c r="F294" s="443">
        <f t="shared" si="33"/>
        <v>0</v>
      </c>
      <c r="G294" s="443">
        <f t="shared" si="30"/>
        <v>0</v>
      </c>
      <c r="H294" s="444">
        <f t="shared" si="34"/>
        <v>0</v>
      </c>
      <c r="I294" s="839"/>
    </row>
    <row r="295" spans="1:9" ht="15" customHeight="1" x14ac:dyDescent="0.65">
      <c r="A295" s="441">
        <v>284</v>
      </c>
      <c r="B295" s="442">
        <f t="shared" si="31"/>
        <v>52810</v>
      </c>
      <c r="C295" s="443">
        <f t="shared" si="28"/>
        <v>0</v>
      </c>
      <c r="D295" s="443">
        <f t="shared" si="29"/>
        <v>0</v>
      </c>
      <c r="E295" s="443">
        <f t="shared" si="32"/>
        <v>0</v>
      </c>
      <c r="F295" s="443">
        <f t="shared" si="33"/>
        <v>0</v>
      </c>
      <c r="G295" s="443">
        <f t="shared" si="30"/>
        <v>0</v>
      </c>
      <c r="H295" s="444">
        <f t="shared" si="34"/>
        <v>0</v>
      </c>
      <c r="I295" s="839"/>
    </row>
    <row r="296" spans="1:9" ht="15" customHeight="1" x14ac:dyDescent="0.65">
      <c r="A296" s="441">
        <v>285</v>
      </c>
      <c r="B296" s="442">
        <f t="shared" si="31"/>
        <v>52841</v>
      </c>
      <c r="C296" s="443">
        <f t="shared" si="28"/>
        <v>0</v>
      </c>
      <c r="D296" s="443">
        <f t="shared" si="29"/>
        <v>0</v>
      </c>
      <c r="E296" s="443">
        <f t="shared" si="32"/>
        <v>0</v>
      </c>
      <c r="F296" s="443">
        <f t="shared" si="33"/>
        <v>0</v>
      </c>
      <c r="G296" s="443">
        <f t="shared" si="30"/>
        <v>0</v>
      </c>
      <c r="H296" s="444">
        <f t="shared" si="34"/>
        <v>0</v>
      </c>
      <c r="I296" s="839"/>
    </row>
    <row r="297" spans="1:9" ht="15" customHeight="1" x14ac:dyDescent="0.65">
      <c r="A297" s="441">
        <v>286</v>
      </c>
      <c r="B297" s="442">
        <f t="shared" si="31"/>
        <v>52871</v>
      </c>
      <c r="C297" s="443">
        <f t="shared" si="28"/>
        <v>0</v>
      </c>
      <c r="D297" s="443">
        <f t="shared" si="29"/>
        <v>0</v>
      </c>
      <c r="E297" s="443">
        <f t="shared" si="32"/>
        <v>0</v>
      </c>
      <c r="F297" s="443">
        <f t="shared" si="33"/>
        <v>0</v>
      </c>
      <c r="G297" s="443">
        <f t="shared" si="30"/>
        <v>0</v>
      </c>
      <c r="H297" s="444">
        <f t="shared" si="34"/>
        <v>0</v>
      </c>
      <c r="I297" s="839"/>
    </row>
    <row r="298" spans="1:9" ht="15" customHeight="1" x14ac:dyDescent="0.65">
      <c r="A298" s="441">
        <v>287</v>
      </c>
      <c r="B298" s="442">
        <f t="shared" si="31"/>
        <v>52902</v>
      </c>
      <c r="C298" s="443">
        <f t="shared" si="28"/>
        <v>0</v>
      </c>
      <c r="D298" s="443">
        <f t="shared" si="29"/>
        <v>0</v>
      </c>
      <c r="E298" s="443">
        <f t="shared" si="32"/>
        <v>0</v>
      </c>
      <c r="F298" s="443">
        <f t="shared" si="33"/>
        <v>0</v>
      </c>
      <c r="G298" s="443">
        <f t="shared" si="30"/>
        <v>0</v>
      </c>
      <c r="H298" s="444">
        <f t="shared" si="34"/>
        <v>0</v>
      </c>
      <c r="I298" s="839"/>
    </row>
    <row r="299" spans="1:9" ht="15" customHeight="1" x14ac:dyDescent="0.65">
      <c r="A299" s="441">
        <v>288</v>
      </c>
      <c r="B299" s="442">
        <f t="shared" si="31"/>
        <v>52932</v>
      </c>
      <c r="C299" s="443">
        <f t="shared" si="28"/>
        <v>0</v>
      </c>
      <c r="D299" s="443">
        <f t="shared" si="29"/>
        <v>0</v>
      </c>
      <c r="E299" s="443">
        <f t="shared" si="32"/>
        <v>0</v>
      </c>
      <c r="F299" s="443">
        <f t="shared" si="33"/>
        <v>0</v>
      </c>
      <c r="G299" s="443">
        <f t="shared" si="30"/>
        <v>0</v>
      </c>
      <c r="H299" s="444">
        <f t="shared" si="34"/>
        <v>0</v>
      </c>
      <c r="I299" s="839"/>
    </row>
    <row r="300" spans="1:9" ht="15" customHeight="1" x14ac:dyDescent="0.65">
      <c r="A300" s="441">
        <v>289</v>
      </c>
      <c r="B300" s="442">
        <f t="shared" si="31"/>
        <v>52963</v>
      </c>
      <c r="C300" s="443">
        <f t="shared" si="28"/>
        <v>0</v>
      </c>
      <c r="D300" s="443">
        <f t="shared" si="29"/>
        <v>0</v>
      </c>
      <c r="E300" s="443">
        <f t="shared" si="32"/>
        <v>0</v>
      </c>
      <c r="F300" s="443">
        <f t="shared" si="33"/>
        <v>0</v>
      </c>
      <c r="G300" s="443">
        <f t="shared" si="30"/>
        <v>0</v>
      </c>
      <c r="H300" s="444">
        <f t="shared" si="34"/>
        <v>0</v>
      </c>
      <c r="I300" s="839" t="s">
        <v>444</v>
      </c>
    </row>
    <row r="301" spans="1:9" ht="15" customHeight="1" x14ac:dyDescent="0.65">
      <c r="A301" s="441">
        <v>290</v>
      </c>
      <c r="B301" s="442">
        <f t="shared" si="31"/>
        <v>52994</v>
      </c>
      <c r="C301" s="443">
        <f t="shared" si="28"/>
        <v>0</v>
      </c>
      <c r="D301" s="443">
        <f t="shared" si="29"/>
        <v>0</v>
      </c>
      <c r="E301" s="443">
        <f t="shared" si="32"/>
        <v>0</v>
      </c>
      <c r="F301" s="443">
        <f t="shared" si="33"/>
        <v>0</v>
      </c>
      <c r="G301" s="443">
        <f t="shared" si="30"/>
        <v>0</v>
      </c>
      <c r="H301" s="444">
        <f t="shared" si="34"/>
        <v>0</v>
      </c>
      <c r="I301" s="839"/>
    </row>
    <row r="302" spans="1:9" ht="15" customHeight="1" x14ac:dyDescent="0.65">
      <c r="A302" s="441">
        <v>291</v>
      </c>
      <c r="B302" s="442">
        <f t="shared" si="31"/>
        <v>53022</v>
      </c>
      <c r="C302" s="443">
        <f t="shared" si="28"/>
        <v>0</v>
      </c>
      <c r="D302" s="443">
        <f t="shared" si="29"/>
        <v>0</v>
      </c>
      <c r="E302" s="443">
        <f t="shared" si="32"/>
        <v>0</v>
      </c>
      <c r="F302" s="443">
        <f t="shared" si="33"/>
        <v>0</v>
      </c>
      <c r="G302" s="443">
        <f t="shared" si="30"/>
        <v>0</v>
      </c>
      <c r="H302" s="444">
        <f t="shared" si="34"/>
        <v>0</v>
      </c>
      <c r="I302" s="839"/>
    </row>
    <row r="303" spans="1:9" ht="15" customHeight="1" x14ac:dyDescent="0.65">
      <c r="A303" s="441">
        <v>292</v>
      </c>
      <c r="B303" s="442">
        <f t="shared" si="31"/>
        <v>53053</v>
      </c>
      <c r="C303" s="443">
        <f t="shared" si="28"/>
        <v>0</v>
      </c>
      <c r="D303" s="443">
        <f t="shared" si="29"/>
        <v>0</v>
      </c>
      <c r="E303" s="443">
        <f t="shared" si="32"/>
        <v>0</v>
      </c>
      <c r="F303" s="443">
        <f t="shared" si="33"/>
        <v>0</v>
      </c>
      <c r="G303" s="443">
        <f t="shared" si="30"/>
        <v>0</v>
      </c>
      <c r="H303" s="444">
        <f t="shared" si="34"/>
        <v>0</v>
      </c>
      <c r="I303" s="839"/>
    </row>
    <row r="304" spans="1:9" ht="15" customHeight="1" x14ac:dyDescent="0.65">
      <c r="A304" s="441">
        <v>293</v>
      </c>
      <c r="B304" s="442">
        <f t="shared" si="31"/>
        <v>53083</v>
      </c>
      <c r="C304" s="443">
        <f t="shared" si="28"/>
        <v>0</v>
      </c>
      <c r="D304" s="443">
        <f t="shared" si="29"/>
        <v>0</v>
      </c>
      <c r="E304" s="443">
        <f t="shared" si="32"/>
        <v>0</v>
      </c>
      <c r="F304" s="443">
        <f t="shared" si="33"/>
        <v>0</v>
      </c>
      <c r="G304" s="443">
        <f t="shared" si="30"/>
        <v>0</v>
      </c>
      <c r="H304" s="444">
        <f t="shared" si="34"/>
        <v>0</v>
      </c>
      <c r="I304" s="839"/>
    </row>
    <row r="305" spans="1:9" ht="15" customHeight="1" x14ac:dyDescent="0.65">
      <c r="A305" s="441">
        <v>294</v>
      </c>
      <c r="B305" s="442">
        <f t="shared" si="31"/>
        <v>53114</v>
      </c>
      <c r="C305" s="443">
        <f t="shared" si="28"/>
        <v>0</v>
      </c>
      <c r="D305" s="443">
        <f t="shared" si="29"/>
        <v>0</v>
      </c>
      <c r="E305" s="443">
        <f t="shared" si="32"/>
        <v>0</v>
      </c>
      <c r="F305" s="443">
        <f t="shared" si="33"/>
        <v>0</v>
      </c>
      <c r="G305" s="443">
        <f t="shared" si="30"/>
        <v>0</v>
      </c>
      <c r="H305" s="444">
        <f t="shared" si="34"/>
        <v>0</v>
      </c>
      <c r="I305" s="839"/>
    </row>
    <row r="306" spans="1:9" ht="15" customHeight="1" x14ac:dyDescent="0.65">
      <c r="A306" s="441">
        <v>295</v>
      </c>
      <c r="B306" s="442">
        <f t="shared" si="31"/>
        <v>53144</v>
      </c>
      <c r="C306" s="443">
        <f t="shared" si="28"/>
        <v>0</v>
      </c>
      <c r="D306" s="443">
        <f t="shared" si="29"/>
        <v>0</v>
      </c>
      <c r="E306" s="443">
        <f t="shared" si="32"/>
        <v>0</v>
      </c>
      <c r="F306" s="443">
        <f t="shared" si="33"/>
        <v>0</v>
      </c>
      <c r="G306" s="443">
        <f t="shared" si="30"/>
        <v>0</v>
      </c>
      <c r="H306" s="444">
        <f t="shared" si="34"/>
        <v>0</v>
      </c>
      <c r="I306" s="839"/>
    </row>
    <row r="307" spans="1:9" ht="15" customHeight="1" x14ac:dyDescent="0.65">
      <c r="A307" s="441">
        <v>296</v>
      </c>
      <c r="B307" s="442">
        <f t="shared" si="31"/>
        <v>53175</v>
      </c>
      <c r="C307" s="443">
        <f t="shared" si="28"/>
        <v>0</v>
      </c>
      <c r="D307" s="443">
        <f t="shared" si="29"/>
        <v>0</v>
      </c>
      <c r="E307" s="443">
        <f t="shared" si="32"/>
        <v>0</v>
      </c>
      <c r="F307" s="443">
        <f t="shared" si="33"/>
        <v>0</v>
      </c>
      <c r="G307" s="443">
        <f t="shared" si="30"/>
        <v>0</v>
      </c>
      <c r="H307" s="444">
        <f t="shared" si="34"/>
        <v>0</v>
      </c>
      <c r="I307" s="839"/>
    </row>
    <row r="308" spans="1:9" ht="15" customHeight="1" x14ac:dyDescent="0.65">
      <c r="A308" s="441">
        <v>297</v>
      </c>
      <c r="B308" s="442">
        <f t="shared" si="31"/>
        <v>53206</v>
      </c>
      <c r="C308" s="443">
        <f t="shared" si="28"/>
        <v>0</v>
      </c>
      <c r="D308" s="443">
        <f t="shared" si="29"/>
        <v>0</v>
      </c>
      <c r="E308" s="443">
        <f t="shared" si="32"/>
        <v>0</v>
      </c>
      <c r="F308" s="443">
        <f t="shared" si="33"/>
        <v>0</v>
      </c>
      <c r="G308" s="443">
        <f t="shared" si="30"/>
        <v>0</v>
      </c>
      <c r="H308" s="444">
        <f t="shared" si="34"/>
        <v>0</v>
      </c>
      <c r="I308" s="839"/>
    </row>
    <row r="309" spans="1:9" ht="15" customHeight="1" x14ac:dyDescent="0.65">
      <c r="A309" s="441">
        <v>298</v>
      </c>
      <c r="B309" s="442">
        <f t="shared" si="31"/>
        <v>53236</v>
      </c>
      <c r="C309" s="443">
        <f t="shared" si="28"/>
        <v>0</v>
      </c>
      <c r="D309" s="443">
        <f t="shared" si="29"/>
        <v>0</v>
      </c>
      <c r="E309" s="443">
        <f t="shared" si="32"/>
        <v>0</v>
      </c>
      <c r="F309" s="443">
        <f t="shared" si="33"/>
        <v>0</v>
      </c>
      <c r="G309" s="443">
        <f t="shared" si="30"/>
        <v>0</v>
      </c>
      <c r="H309" s="444">
        <f t="shared" si="34"/>
        <v>0</v>
      </c>
      <c r="I309" s="839"/>
    </row>
    <row r="310" spans="1:9" ht="15" customHeight="1" x14ac:dyDescent="0.65">
      <c r="A310" s="441">
        <v>299</v>
      </c>
      <c r="B310" s="442">
        <f t="shared" si="31"/>
        <v>53267</v>
      </c>
      <c r="C310" s="443">
        <f t="shared" si="28"/>
        <v>0</v>
      </c>
      <c r="D310" s="443">
        <f t="shared" si="29"/>
        <v>0</v>
      </c>
      <c r="E310" s="443">
        <f t="shared" si="32"/>
        <v>0</v>
      </c>
      <c r="F310" s="443">
        <f t="shared" si="33"/>
        <v>0</v>
      </c>
      <c r="G310" s="443">
        <f t="shared" si="30"/>
        <v>0</v>
      </c>
      <c r="H310" s="444">
        <f t="shared" si="34"/>
        <v>0</v>
      </c>
      <c r="I310" s="839"/>
    </row>
    <row r="311" spans="1:9" ht="15" customHeight="1" x14ac:dyDescent="0.65">
      <c r="A311" s="441">
        <v>300</v>
      </c>
      <c r="B311" s="442">
        <f t="shared" si="31"/>
        <v>53297</v>
      </c>
      <c r="C311" s="443">
        <f t="shared" si="28"/>
        <v>0</v>
      </c>
      <c r="D311" s="443">
        <f t="shared" si="29"/>
        <v>0</v>
      </c>
      <c r="E311" s="443">
        <f t="shared" si="32"/>
        <v>0</v>
      </c>
      <c r="F311" s="443">
        <f t="shared" si="33"/>
        <v>0</v>
      </c>
      <c r="G311" s="443">
        <f t="shared" si="30"/>
        <v>0</v>
      </c>
      <c r="H311" s="444">
        <f t="shared" si="34"/>
        <v>0</v>
      </c>
      <c r="I311" s="839"/>
    </row>
    <row r="312" spans="1:9" ht="15" customHeight="1" x14ac:dyDescent="0.65">
      <c r="A312" s="441">
        <v>301</v>
      </c>
      <c r="B312" s="442">
        <f t="shared" si="31"/>
        <v>53328</v>
      </c>
      <c r="C312" s="443">
        <f t="shared" si="28"/>
        <v>0</v>
      </c>
      <c r="D312" s="443">
        <f t="shared" si="29"/>
        <v>0</v>
      </c>
      <c r="E312" s="443">
        <f t="shared" si="32"/>
        <v>0</v>
      </c>
      <c r="F312" s="443">
        <f t="shared" si="33"/>
        <v>0</v>
      </c>
      <c r="G312" s="443">
        <f t="shared" si="30"/>
        <v>0</v>
      </c>
      <c r="H312" s="444">
        <f t="shared" si="34"/>
        <v>0</v>
      </c>
      <c r="I312" s="839" t="s">
        <v>445</v>
      </c>
    </row>
    <row r="313" spans="1:9" ht="15" customHeight="1" x14ac:dyDescent="0.65">
      <c r="A313" s="441">
        <v>302</v>
      </c>
      <c r="B313" s="442">
        <f t="shared" si="31"/>
        <v>53359</v>
      </c>
      <c r="C313" s="443">
        <f t="shared" si="28"/>
        <v>0</v>
      </c>
      <c r="D313" s="443">
        <f t="shared" si="29"/>
        <v>0</v>
      </c>
      <c r="E313" s="443">
        <f t="shared" si="32"/>
        <v>0</v>
      </c>
      <c r="F313" s="443">
        <f t="shared" si="33"/>
        <v>0</v>
      </c>
      <c r="G313" s="443">
        <f t="shared" si="30"/>
        <v>0</v>
      </c>
      <c r="H313" s="444">
        <f t="shared" si="34"/>
        <v>0</v>
      </c>
      <c r="I313" s="839"/>
    </row>
    <row r="314" spans="1:9" ht="15" customHeight="1" x14ac:dyDescent="0.65">
      <c r="A314" s="441">
        <v>303</v>
      </c>
      <c r="B314" s="442">
        <f t="shared" si="31"/>
        <v>53387</v>
      </c>
      <c r="C314" s="443">
        <f t="shared" si="28"/>
        <v>0</v>
      </c>
      <c r="D314" s="443">
        <f t="shared" si="29"/>
        <v>0</v>
      </c>
      <c r="E314" s="443">
        <f t="shared" si="32"/>
        <v>0</v>
      </c>
      <c r="F314" s="443">
        <f t="shared" si="33"/>
        <v>0</v>
      </c>
      <c r="G314" s="443">
        <f t="shared" si="30"/>
        <v>0</v>
      </c>
      <c r="H314" s="444">
        <f t="shared" si="34"/>
        <v>0</v>
      </c>
      <c r="I314" s="839"/>
    </row>
    <row r="315" spans="1:9" ht="15" customHeight="1" x14ac:dyDescent="0.65">
      <c r="A315" s="441">
        <v>304</v>
      </c>
      <c r="B315" s="442">
        <f t="shared" si="31"/>
        <v>53418</v>
      </c>
      <c r="C315" s="443">
        <f t="shared" si="28"/>
        <v>0</v>
      </c>
      <c r="D315" s="443">
        <f t="shared" si="29"/>
        <v>0</v>
      </c>
      <c r="E315" s="443">
        <f t="shared" si="32"/>
        <v>0</v>
      </c>
      <c r="F315" s="443">
        <f t="shared" si="33"/>
        <v>0</v>
      </c>
      <c r="G315" s="443">
        <f t="shared" si="30"/>
        <v>0</v>
      </c>
      <c r="H315" s="444">
        <f t="shared" si="34"/>
        <v>0</v>
      </c>
      <c r="I315" s="839"/>
    </row>
    <row r="316" spans="1:9" ht="15" customHeight="1" x14ac:dyDescent="0.65">
      <c r="A316" s="441">
        <v>305</v>
      </c>
      <c r="B316" s="442">
        <f t="shared" si="31"/>
        <v>53448</v>
      </c>
      <c r="C316" s="443">
        <f t="shared" si="28"/>
        <v>0</v>
      </c>
      <c r="D316" s="443">
        <f t="shared" si="29"/>
        <v>0</v>
      </c>
      <c r="E316" s="443">
        <f t="shared" si="32"/>
        <v>0</v>
      </c>
      <c r="F316" s="443">
        <f t="shared" si="33"/>
        <v>0</v>
      </c>
      <c r="G316" s="443">
        <f t="shared" si="30"/>
        <v>0</v>
      </c>
      <c r="H316" s="444">
        <f t="shared" si="34"/>
        <v>0</v>
      </c>
      <c r="I316" s="839"/>
    </row>
    <row r="317" spans="1:9" ht="15" customHeight="1" x14ac:dyDescent="0.65">
      <c r="A317" s="441">
        <v>306</v>
      </c>
      <c r="B317" s="442">
        <f t="shared" si="31"/>
        <v>53479</v>
      </c>
      <c r="C317" s="443">
        <f t="shared" si="28"/>
        <v>0</v>
      </c>
      <c r="D317" s="443">
        <f t="shared" si="29"/>
        <v>0</v>
      </c>
      <c r="E317" s="443">
        <f t="shared" si="32"/>
        <v>0</v>
      </c>
      <c r="F317" s="443">
        <f t="shared" si="33"/>
        <v>0</v>
      </c>
      <c r="G317" s="443">
        <f t="shared" si="30"/>
        <v>0</v>
      </c>
      <c r="H317" s="444">
        <f t="shared" si="34"/>
        <v>0</v>
      </c>
      <c r="I317" s="839"/>
    </row>
    <row r="318" spans="1:9" ht="15" customHeight="1" x14ac:dyDescent="0.65">
      <c r="A318" s="441">
        <v>307</v>
      </c>
      <c r="B318" s="442">
        <f t="shared" si="31"/>
        <v>53509</v>
      </c>
      <c r="C318" s="443">
        <f t="shared" si="28"/>
        <v>0</v>
      </c>
      <c r="D318" s="443">
        <f t="shared" si="29"/>
        <v>0</v>
      </c>
      <c r="E318" s="443">
        <f t="shared" si="32"/>
        <v>0</v>
      </c>
      <c r="F318" s="443">
        <f t="shared" si="33"/>
        <v>0</v>
      </c>
      <c r="G318" s="443">
        <f t="shared" si="30"/>
        <v>0</v>
      </c>
      <c r="H318" s="444">
        <f t="shared" si="34"/>
        <v>0</v>
      </c>
      <c r="I318" s="839"/>
    </row>
    <row r="319" spans="1:9" ht="15" customHeight="1" x14ac:dyDescent="0.65">
      <c r="A319" s="441">
        <v>308</v>
      </c>
      <c r="B319" s="442">
        <f t="shared" si="31"/>
        <v>53540</v>
      </c>
      <c r="C319" s="443">
        <f t="shared" si="28"/>
        <v>0</v>
      </c>
      <c r="D319" s="443">
        <f t="shared" si="29"/>
        <v>0</v>
      </c>
      <c r="E319" s="443">
        <f t="shared" si="32"/>
        <v>0</v>
      </c>
      <c r="F319" s="443">
        <f t="shared" si="33"/>
        <v>0</v>
      </c>
      <c r="G319" s="443">
        <f t="shared" si="30"/>
        <v>0</v>
      </c>
      <c r="H319" s="444">
        <f t="shared" si="34"/>
        <v>0</v>
      </c>
      <c r="I319" s="839"/>
    </row>
    <row r="320" spans="1:9" ht="15" customHeight="1" x14ac:dyDescent="0.65">
      <c r="A320" s="441">
        <v>309</v>
      </c>
      <c r="B320" s="442">
        <f t="shared" si="31"/>
        <v>53571</v>
      </c>
      <c r="C320" s="443">
        <f t="shared" si="28"/>
        <v>0</v>
      </c>
      <c r="D320" s="443">
        <f t="shared" si="29"/>
        <v>0</v>
      </c>
      <c r="E320" s="443">
        <f t="shared" si="32"/>
        <v>0</v>
      </c>
      <c r="F320" s="443">
        <f t="shared" si="33"/>
        <v>0</v>
      </c>
      <c r="G320" s="443">
        <f t="shared" si="30"/>
        <v>0</v>
      </c>
      <c r="H320" s="444">
        <f t="shared" si="34"/>
        <v>0</v>
      </c>
      <c r="I320" s="839"/>
    </row>
    <row r="321" spans="1:9" ht="15" customHeight="1" x14ac:dyDescent="0.65">
      <c r="A321" s="441">
        <v>310</v>
      </c>
      <c r="B321" s="442">
        <f t="shared" si="31"/>
        <v>53601</v>
      </c>
      <c r="C321" s="443">
        <f t="shared" si="28"/>
        <v>0</v>
      </c>
      <c r="D321" s="443">
        <f t="shared" si="29"/>
        <v>0</v>
      </c>
      <c r="E321" s="443">
        <f t="shared" si="32"/>
        <v>0</v>
      </c>
      <c r="F321" s="443">
        <f t="shared" si="33"/>
        <v>0</v>
      </c>
      <c r="G321" s="443">
        <f t="shared" si="30"/>
        <v>0</v>
      </c>
      <c r="H321" s="444">
        <f t="shared" si="34"/>
        <v>0</v>
      </c>
      <c r="I321" s="839"/>
    </row>
    <row r="322" spans="1:9" ht="15" customHeight="1" x14ac:dyDescent="0.65">
      <c r="A322" s="441">
        <v>311</v>
      </c>
      <c r="B322" s="442">
        <f t="shared" si="31"/>
        <v>53632</v>
      </c>
      <c r="C322" s="443">
        <f t="shared" si="28"/>
        <v>0</v>
      </c>
      <c r="D322" s="443">
        <f t="shared" si="29"/>
        <v>0</v>
      </c>
      <c r="E322" s="443">
        <f t="shared" si="32"/>
        <v>0</v>
      </c>
      <c r="F322" s="443">
        <f t="shared" si="33"/>
        <v>0</v>
      </c>
      <c r="G322" s="443">
        <f t="shared" si="30"/>
        <v>0</v>
      </c>
      <c r="H322" s="444">
        <f t="shared" si="34"/>
        <v>0</v>
      </c>
      <c r="I322" s="839"/>
    </row>
    <row r="323" spans="1:9" ht="15" customHeight="1" x14ac:dyDescent="0.65">
      <c r="A323" s="441">
        <v>312</v>
      </c>
      <c r="B323" s="442">
        <f t="shared" si="31"/>
        <v>53662</v>
      </c>
      <c r="C323" s="443">
        <f t="shared" si="28"/>
        <v>0</v>
      </c>
      <c r="D323" s="443">
        <f t="shared" si="29"/>
        <v>0</v>
      </c>
      <c r="E323" s="443">
        <f t="shared" si="32"/>
        <v>0</v>
      </c>
      <c r="F323" s="443">
        <f t="shared" si="33"/>
        <v>0</v>
      </c>
      <c r="G323" s="443">
        <f t="shared" si="30"/>
        <v>0</v>
      </c>
      <c r="H323" s="444">
        <f t="shared" si="34"/>
        <v>0</v>
      </c>
      <c r="I323" s="839"/>
    </row>
    <row r="324" spans="1:9" ht="15" customHeight="1" x14ac:dyDescent="0.65">
      <c r="A324" s="441">
        <v>313</v>
      </c>
      <c r="B324" s="442">
        <f t="shared" si="31"/>
        <v>53693</v>
      </c>
      <c r="C324" s="443">
        <f t="shared" si="28"/>
        <v>0</v>
      </c>
      <c r="D324" s="443">
        <f t="shared" si="29"/>
        <v>0</v>
      </c>
      <c r="E324" s="443">
        <f t="shared" si="32"/>
        <v>0</v>
      </c>
      <c r="F324" s="443">
        <f t="shared" si="33"/>
        <v>0</v>
      </c>
      <c r="G324" s="443">
        <f t="shared" si="30"/>
        <v>0</v>
      </c>
      <c r="H324" s="444">
        <f t="shared" si="34"/>
        <v>0</v>
      </c>
      <c r="I324" s="839" t="s">
        <v>446</v>
      </c>
    </row>
    <row r="325" spans="1:9" ht="15" customHeight="1" x14ac:dyDescent="0.65">
      <c r="A325" s="441">
        <v>314</v>
      </c>
      <c r="B325" s="442">
        <f t="shared" si="31"/>
        <v>53724</v>
      </c>
      <c r="C325" s="443">
        <f t="shared" si="28"/>
        <v>0</v>
      </c>
      <c r="D325" s="443">
        <f t="shared" si="29"/>
        <v>0</v>
      </c>
      <c r="E325" s="443">
        <f t="shared" si="32"/>
        <v>0</v>
      </c>
      <c r="F325" s="443">
        <f t="shared" si="33"/>
        <v>0</v>
      </c>
      <c r="G325" s="443">
        <f t="shared" si="30"/>
        <v>0</v>
      </c>
      <c r="H325" s="444">
        <f t="shared" si="34"/>
        <v>0</v>
      </c>
      <c r="I325" s="839"/>
    </row>
    <row r="326" spans="1:9" ht="15" customHeight="1" x14ac:dyDescent="0.65">
      <c r="A326" s="441">
        <v>315</v>
      </c>
      <c r="B326" s="442">
        <f t="shared" si="31"/>
        <v>53752</v>
      </c>
      <c r="C326" s="443">
        <f t="shared" si="28"/>
        <v>0</v>
      </c>
      <c r="D326" s="443">
        <f t="shared" si="29"/>
        <v>0</v>
      </c>
      <c r="E326" s="443">
        <f t="shared" si="32"/>
        <v>0</v>
      </c>
      <c r="F326" s="443">
        <f t="shared" si="33"/>
        <v>0</v>
      </c>
      <c r="G326" s="443">
        <f t="shared" si="30"/>
        <v>0</v>
      </c>
      <c r="H326" s="444">
        <f t="shared" si="34"/>
        <v>0</v>
      </c>
      <c r="I326" s="839"/>
    </row>
    <row r="327" spans="1:9" ht="15" customHeight="1" x14ac:dyDescent="0.65">
      <c r="A327" s="441">
        <v>316</v>
      </c>
      <c r="B327" s="442">
        <f t="shared" si="31"/>
        <v>53783</v>
      </c>
      <c r="C327" s="443">
        <f t="shared" si="28"/>
        <v>0</v>
      </c>
      <c r="D327" s="443">
        <f t="shared" si="29"/>
        <v>0</v>
      </c>
      <c r="E327" s="443">
        <f t="shared" si="32"/>
        <v>0</v>
      </c>
      <c r="F327" s="443">
        <f t="shared" si="33"/>
        <v>0</v>
      </c>
      <c r="G327" s="443">
        <f t="shared" si="30"/>
        <v>0</v>
      </c>
      <c r="H327" s="444">
        <f t="shared" si="34"/>
        <v>0</v>
      </c>
      <c r="I327" s="839"/>
    </row>
    <row r="328" spans="1:9" ht="15" customHeight="1" x14ac:dyDescent="0.65">
      <c r="A328" s="441">
        <v>317</v>
      </c>
      <c r="B328" s="442">
        <f t="shared" si="31"/>
        <v>53813</v>
      </c>
      <c r="C328" s="443">
        <f t="shared" si="28"/>
        <v>0</v>
      </c>
      <c r="D328" s="443">
        <f t="shared" si="29"/>
        <v>0</v>
      </c>
      <c r="E328" s="443">
        <f t="shared" si="32"/>
        <v>0</v>
      </c>
      <c r="F328" s="443">
        <f t="shared" si="33"/>
        <v>0</v>
      </c>
      <c r="G328" s="443">
        <f t="shared" si="30"/>
        <v>0</v>
      </c>
      <c r="H328" s="444">
        <f t="shared" si="34"/>
        <v>0</v>
      </c>
      <c r="I328" s="839"/>
    </row>
    <row r="329" spans="1:9" ht="15" customHeight="1" x14ac:dyDescent="0.65">
      <c r="A329" s="441">
        <v>318</v>
      </c>
      <c r="B329" s="442">
        <f t="shared" si="31"/>
        <v>53844</v>
      </c>
      <c r="C329" s="443">
        <f t="shared" si="28"/>
        <v>0</v>
      </c>
      <c r="D329" s="443">
        <f t="shared" si="29"/>
        <v>0</v>
      </c>
      <c r="E329" s="443">
        <f t="shared" si="32"/>
        <v>0</v>
      </c>
      <c r="F329" s="443">
        <f t="shared" si="33"/>
        <v>0</v>
      </c>
      <c r="G329" s="443">
        <f t="shared" si="30"/>
        <v>0</v>
      </c>
      <c r="H329" s="444">
        <f t="shared" si="34"/>
        <v>0</v>
      </c>
      <c r="I329" s="839"/>
    </row>
    <row r="330" spans="1:9" ht="15" customHeight="1" x14ac:dyDescent="0.65">
      <c r="A330" s="441">
        <v>319</v>
      </c>
      <c r="B330" s="442">
        <f t="shared" si="31"/>
        <v>53874</v>
      </c>
      <c r="C330" s="443">
        <f t="shared" si="28"/>
        <v>0</v>
      </c>
      <c r="D330" s="443">
        <f t="shared" si="29"/>
        <v>0</v>
      </c>
      <c r="E330" s="443">
        <f t="shared" si="32"/>
        <v>0</v>
      </c>
      <c r="F330" s="443">
        <f t="shared" si="33"/>
        <v>0</v>
      </c>
      <c r="G330" s="443">
        <f t="shared" si="30"/>
        <v>0</v>
      </c>
      <c r="H330" s="444">
        <f t="shared" si="34"/>
        <v>0</v>
      </c>
      <c r="I330" s="839"/>
    </row>
    <row r="331" spans="1:9" ht="15" customHeight="1" x14ac:dyDescent="0.65">
      <c r="A331" s="441">
        <v>320</v>
      </c>
      <c r="B331" s="442">
        <f t="shared" si="31"/>
        <v>53905</v>
      </c>
      <c r="C331" s="443">
        <f t="shared" si="28"/>
        <v>0</v>
      </c>
      <c r="D331" s="443">
        <f t="shared" si="29"/>
        <v>0</v>
      </c>
      <c r="E331" s="443">
        <f t="shared" si="32"/>
        <v>0</v>
      </c>
      <c r="F331" s="443">
        <f t="shared" si="33"/>
        <v>0</v>
      </c>
      <c r="G331" s="443">
        <f t="shared" si="30"/>
        <v>0</v>
      </c>
      <c r="H331" s="444">
        <f t="shared" si="34"/>
        <v>0</v>
      </c>
      <c r="I331" s="839"/>
    </row>
    <row r="332" spans="1:9" ht="15" customHeight="1" x14ac:dyDescent="0.65">
      <c r="A332" s="441">
        <v>321</v>
      </c>
      <c r="B332" s="442">
        <f t="shared" si="31"/>
        <v>53936</v>
      </c>
      <c r="C332" s="443">
        <f t="shared" ref="C332:C371" si="35">IFERROR(IF($H$3&lt;=H331, $H$3, H331+H331*$B$4/$B$6), "")</f>
        <v>0</v>
      </c>
      <c r="D332" s="443">
        <f t="shared" ref="D332:D371" si="36">IFERROR(IF($B$8&lt;H331-F332, $B$8, H331-F332), "")</f>
        <v>0</v>
      </c>
      <c r="E332" s="443">
        <f t="shared" si="32"/>
        <v>0</v>
      </c>
      <c r="F332" s="443">
        <f t="shared" si="33"/>
        <v>0</v>
      </c>
      <c r="G332" s="443">
        <f t="shared" ref="G332:G371" si="37">IFERROR(IF(C332&gt;0, $B$4/$B$6*H331, 0), "")</f>
        <v>0</v>
      </c>
      <c r="H332" s="444">
        <f t="shared" si="34"/>
        <v>0</v>
      </c>
      <c r="I332" s="839"/>
    </row>
    <row r="333" spans="1:9" ht="15" customHeight="1" x14ac:dyDescent="0.65">
      <c r="A333" s="441">
        <v>322</v>
      </c>
      <c r="B333" s="442">
        <f t="shared" ref="B333:B371" si="38">EDATE($B$7,A332)</f>
        <v>53966</v>
      </c>
      <c r="C333" s="443">
        <f t="shared" si="35"/>
        <v>0</v>
      </c>
      <c r="D333" s="443">
        <f t="shared" si="36"/>
        <v>0</v>
      </c>
      <c r="E333" s="443">
        <f t="shared" ref="E333:E371" si="39">IFERROR(C333+D333, "")</f>
        <v>0</v>
      </c>
      <c r="F333" s="443">
        <f t="shared" ref="F333:F371" si="40">IFERROR(IF(C333&gt;0, MIN(C333-G333, H332), 0), "")</f>
        <v>0</v>
      </c>
      <c r="G333" s="443">
        <f t="shared" si="37"/>
        <v>0</v>
      </c>
      <c r="H333" s="444">
        <f t="shared" ref="H333:H371" si="41">IFERROR(IF(H332 &gt;0, H332-F333-D333, 0), "")</f>
        <v>0</v>
      </c>
      <c r="I333" s="839"/>
    </row>
    <row r="334" spans="1:9" ht="15" customHeight="1" x14ac:dyDescent="0.65">
      <c r="A334" s="441">
        <v>323</v>
      </c>
      <c r="B334" s="442">
        <f t="shared" si="38"/>
        <v>53997</v>
      </c>
      <c r="C334" s="443">
        <f t="shared" si="35"/>
        <v>0</v>
      </c>
      <c r="D334" s="443">
        <f t="shared" si="36"/>
        <v>0</v>
      </c>
      <c r="E334" s="443">
        <f t="shared" si="39"/>
        <v>0</v>
      </c>
      <c r="F334" s="443">
        <f t="shared" si="40"/>
        <v>0</v>
      </c>
      <c r="G334" s="443">
        <f t="shared" si="37"/>
        <v>0</v>
      </c>
      <c r="H334" s="444">
        <f t="shared" si="41"/>
        <v>0</v>
      </c>
      <c r="I334" s="839"/>
    </row>
    <row r="335" spans="1:9" ht="15" customHeight="1" x14ac:dyDescent="0.65">
      <c r="A335" s="441">
        <v>324</v>
      </c>
      <c r="B335" s="442">
        <f t="shared" si="38"/>
        <v>54027</v>
      </c>
      <c r="C335" s="443">
        <f t="shared" si="35"/>
        <v>0</v>
      </c>
      <c r="D335" s="443">
        <f t="shared" si="36"/>
        <v>0</v>
      </c>
      <c r="E335" s="443">
        <f t="shared" si="39"/>
        <v>0</v>
      </c>
      <c r="F335" s="443">
        <f t="shared" si="40"/>
        <v>0</v>
      </c>
      <c r="G335" s="443">
        <f t="shared" si="37"/>
        <v>0</v>
      </c>
      <c r="H335" s="444">
        <f t="shared" si="41"/>
        <v>0</v>
      </c>
      <c r="I335" s="839"/>
    </row>
    <row r="336" spans="1:9" ht="15" customHeight="1" x14ac:dyDescent="0.65">
      <c r="A336" s="441">
        <v>325</v>
      </c>
      <c r="B336" s="442">
        <f t="shared" si="38"/>
        <v>54058</v>
      </c>
      <c r="C336" s="443">
        <f t="shared" si="35"/>
        <v>0</v>
      </c>
      <c r="D336" s="443">
        <f t="shared" si="36"/>
        <v>0</v>
      </c>
      <c r="E336" s="443">
        <f t="shared" si="39"/>
        <v>0</v>
      </c>
      <c r="F336" s="443">
        <f t="shared" si="40"/>
        <v>0</v>
      </c>
      <c r="G336" s="443">
        <f t="shared" si="37"/>
        <v>0</v>
      </c>
      <c r="H336" s="444">
        <f t="shared" si="41"/>
        <v>0</v>
      </c>
      <c r="I336" s="839" t="s">
        <v>447</v>
      </c>
    </row>
    <row r="337" spans="1:9" ht="15" customHeight="1" x14ac:dyDescent="0.65">
      <c r="A337" s="441">
        <v>326</v>
      </c>
      <c r="B337" s="442">
        <f t="shared" si="38"/>
        <v>54089</v>
      </c>
      <c r="C337" s="443">
        <f t="shared" si="35"/>
        <v>0</v>
      </c>
      <c r="D337" s="443">
        <f t="shared" si="36"/>
        <v>0</v>
      </c>
      <c r="E337" s="443">
        <f t="shared" si="39"/>
        <v>0</v>
      </c>
      <c r="F337" s="443">
        <f t="shared" si="40"/>
        <v>0</v>
      </c>
      <c r="G337" s="443">
        <f t="shared" si="37"/>
        <v>0</v>
      </c>
      <c r="H337" s="444">
        <f t="shared" si="41"/>
        <v>0</v>
      </c>
      <c r="I337" s="839"/>
    </row>
    <row r="338" spans="1:9" ht="15" customHeight="1" x14ac:dyDescent="0.65">
      <c r="A338" s="441">
        <v>327</v>
      </c>
      <c r="B338" s="442">
        <f t="shared" si="38"/>
        <v>54118</v>
      </c>
      <c r="C338" s="443">
        <f t="shared" si="35"/>
        <v>0</v>
      </c>
      <c r="D338" s="443">
        <f t="shared" si="36"/>
        <v>0</v>
      </c>
      <c r="E338" s="443">
        <f t="shared" si="39"/>
        <v>0</v>
      </c>
      <c r="F338" s="443">
        <f t="shared" si="40"/>
        <v>0</v>
      </c>
      <c r="G338" s="443">
        <f t="shared" si="37"/>
        <v>0</v>
      </c>
      <c r="H338" s="444">
        <f t="shared" si="41"/>
        <v>0</v>
      </c>
      <c r="I338" s="839"/>
    </row>
    <row r="339" spans="1:9" ht="15" customHeight="1" x14ac:dyDescent="0.65">
      <c r="A339" s="441">
        <v>328</v>
      </c>
      <c r="B339" s="442">
        <f t="shared" si="38"/>
        <v>54149</v>
      </c>
      <c r="C339" s="443">
        <f t="shared" si="35"/>
        <v>0</v>
      </c>
      <c r="D339" s="443">
        <f t="shared" si="36"/>
        <v>0</v>
      </c>
      <c r="E339" s="443">
        <f t="shared" si="39"/>
        <v>0</v>
      </c>
      <c r="F339" s="443">
        <f t="shared" si="40"/>
        <v>0</v>
      </c>
      <c r="G339" s="443">
        <f t="shared" si="37"/>
        <v>0</v>
      </c>
      <c r="H339" s="444">
        <f t="shared" si="41"/>
        <v>0</v>
      </c>
      <c r="I339" s="839"/>
    </row>
    <row r="340" spans="1:9" ht="15" customHeight="1" x14ac:dyDescent="0.65">
      <c r="A340" s="441">
        <v>329</v>
      </c>
      <c r="B340" s="442">
        <f t="shared" si="38"/>
        <v>54179</v>
      </c>
      <c r="C340" s="443">
        <f t="shared" si="35"/>
        <v>0</v>
      </c>
      <c r="D340" s="443">
        <f t="shared" si="36"/>
        <v>0</v>
      </c>
      <c r="E340" s="443">
        <f t="shared" si="39"/>
        <v>0</v>
      </c>
      <c r="F340" s="443">
        <f t="shared" si="40"/>
        <v>0</v>
      </c>
      <c r="G340" s="443">
        <f t="shared" si="37"/>
        <v>0</v>
      </c>
      <c r="H340" s="444">
        <f t="shared" si="41"/>
        <v>0</v>
      </c>
      <c r="I340" s="839"/>
    </row>
    <row r="341" spans="1:9" ht="15" customHeight="1" x14ac:dyDescent="0.65">
      <c r="A341" s="441">
        <v>330</v>
      </c>
      <c r="B341" s="442">
        <f t="shared" si="38"/>
        <v>54210</v>
      </c>
      <c r="C341" s="443">
        <f t="shared" si="35"/>
        <v>0</v>
      </c>
      <c r="D341" s="443">
        <f t="shared" si="36"/>
        <v>0</v>
      </c>
      <c r="E341" s="443">
        <f t="shared" si="39"/>
        <v>0</v>
      </c>
      <c r="F341" s="443">
        <f t="shared" si="40"/>
        <v>0</v>
      </c>
      <c r="G341" s="443">
        <f t="shared" si="37"/>
        <v>0</v>
      </c>
      <c r="H341" s="444">
        <f t="shared" si="41"/>
        <v>0</v>
      </c>
      <c r="I341" s="839"/>
    </row>
    <row r="342" spans="1:9" ht="15" customHeight="1" x14ac:dyDescent="0.65">
      <c r="A342" s="441">
        <v>331</v>
      </c>
      <c r="B342" s="442">
        <f t="shared" si="38"/>
        <v>54240</v>
      </c>
      <c r="C342" s="443">
        <f t="shared" si="35"/>
        <v>0</v>
      </c>
      <c r="D342" s="443">
        <f t="shared" si="36"/>
        <v>0</v>
      </c>
      <c r="E342" s="443">
        <f t="shared" si="39"/>
        <v>0</v>
      </c>
      <c r="F342" s="443">
        <f t="shared" si="40"/>
        <v>0</v>
      </c>
      <c r="G342" s="443">
        <f t="shared" si="37"/>
        <v>0</v>
      </c>
      <c r="H342" s="444">
        <f t="shared" si="41"/>
        <v>0</v>
      </c>
      <c r="I342" s="839"/>
    </row>
    <row r="343" spans="1:9" ht="15" customHeight="1" x14ac:dyDescent="0.65">
      <c r="A343" s="441">
        <v>332</v>
      </c>
      <c r="B343" s="442">
        <f t="shared" si="38"/>
        <v>54271</v>
      </c>
      <c r="C343" s="443">
        <f t="shared" si="35"/>
        <v>0</v>
      </c>
      <c r="D343" s="443">
        <f t="shared" si="36"/>
        <v>0</v>
      </c>
      <c r="E343" s="443">
        <f t="shared" si="39"/>
        <v>0</v>
      </c>
      <c r="F343" s="443">
        <f t="shared" si="40"/>
        <v>0</v>
      </c>
      <c r="G343" s="443">
        <f t="shared" si="37"/>
        <v>0</v>
      </c>
      <c r="H343" s="444">
        <f t="shared" si="41"/>
        <v>0</v>
      </c>
      <c r="I343" s="839"/>
    </row>
    <row r="344" spans="1:9" ht="15" customHeight="1" x14ac:dyDescent="0.65">
      <c r="A344" s="441">
        <v>333</v>
      </c>
      <c r="B344" s="442">
        <f t="shared" si="38"/>
        <v>54302</v>
      </c>
      <c r="C344" s="443">
        <f t="shared" si="35"/>
        <v>0</v>
      </c>
      <c r="D344" s="443">
        <f t="shared" si="36"/>
        <v>0</v>
      </c>
      <c r="E344" s="443">
        <f t="shared" si="39"/>
        <v>0</v>
      </c>
      <c r="F344" s="443">
        <f t="shared" si="40"/>
        <v>0</v>
      </c>
      <c r="G344" s="443">
        <f t="shared" si="37"/>
        <v>0</v>
      </c>
      <c r="H344" s="444">
        <f t="shared" si="41"/>
        <v>0</v>
      </c>
      <c r="I344" s="839"/>
    </row>
    <row r="345" spans="1:9" ht="15" customHeight="1" x14ac:dyDescent="0.65">
      <c r="A345" s="441">
        <v>334</v>
      </c>
      <c r="B345" s="442">
        <f t="shared" si="38"/>
        <v>54332</v>
      </c>
      <c r="C345" s="443">
        <f t="shared" si="35"/>
        <v>0</v>
      </c>
      <c r="D345" s="443">
        <f t="shared" si="36"/>
        <v>0</v>
      </c>
      <c r="E345" s="443">
        <f t="shared" si="39"/>
        <v>0</v>
      </c>
      <c r="F345" s="443">
        <f t="shared" si="40"/>
        <v>0</v>
      </c>
      <c r="G345" s="443">
        <f t="shared" si="37"/>
        <v>0</v>
      </c>
      <c r="H345" s="444">
        <f t="shared" si="41"/>
        <v>0</v>
      </c>
      <c r="I345" s="839"/>
    </row>
    <row r="346" spans="1:9" ht="15" customHeight="1" x14ac:dyDescent="0.65">
      <c r="A346" s="441">
        <v>335</v>
      </c>
      <c r="B346" s="442">
        <f t="shared" si="38"/>
        <v>54363</v>
      </c>
      <c r="C346" s="443">
        <f t="shared" si="35"/>
        <v>0</v>
      </c>
      <c r="D346" s="443">
        <f t="shared" si="36"/>
        <v>0</v>
      </c>
      <c r="E346" s="443">
        <f t="shared" si="39"/>
        <v>0</v>
      </c>
      <c r="F346" s="443">
        <f t="shared" si="40"/>
        <v>0</v>
      </c>
      <c r="G346" s="443">
        <f t="shared" si="37"/>
        <v>0</v>
      </c>
      <c r="H346" s="444">
        <f t="shared" si="41"/>
        <v>0</v>
      </c>
      <c r="I346" s="839"/>
    </row>
    <row r="347" spans="1:9" ht="15" customHeight="1" x14ac:dyDescent="0.65">
      <c r="A347" s="441">
        <v>336</v>
      </c>
      <c r="B347" s="442">
        <f t="shared" si="38"/>
        <v>54393</v>
      </c>
      <c r="C347" s="443">
        <f t="shared" si="35"/>
        <v>0</v>
      </c>
      <c r="D347" s="443">
        <f t="shared" si="36"/>
        <v>0</v>
      </c>
      <c r="E347" s="443">
        <f t="shared" si="39"/>
        <v>0</v>
      </c>
      <c r="F347" s="443">
        <f t="shared" si="40"/>
        <v>0</v>
      </c>
      <c r="G347" s="443">
        <f t="shared" si="37"/>
        <v>0</v>
      </c>
      <c r="H347" s="444">
        <f t="shared" si="41"/>
        <v>0</v>
      </c>
      <c r="I347" s="839"/>
    </row>
    <row r="348" spans="1:9" ht="15" customHeight="1" x14ac:dyDescent="0.65">
      <c r="A348" s="441">
        <v>337</v>
      </c>
      <c r="B348" s="442">
        <f t="shared" si="38"/>
        <v>54424</v>
      </c>
      <c r="C348" s="443">
        <f t="shared" si="35"/>
        <v>0</v>
      </c>
      <c r="D348" s="443">
        <f t="shared" si="36"/>
        <v>0</v>
      </c>
      <c r="E348" s="443">
        <f t="shared" si="39"/>
        <v>0</v>
      </c>
      <c r="F348" s="443">
        <f t="shared" si="40"/>
        <v>0</v>
      </c>
      <c r="G348" s="443">
        <f t="shared" si="37"/>
        <v>0</v>
      </c>
      <c r="H348" s="444">
        <f t="shared" si="41"/>
        <v>0</v>
      </c>
      <c r="I348" s="839" t="s">
        <v>448</v>
      </c>
    </row>
    <row r="349" spans="1:9" ht="15" customHeight="1" x14ac:dyDescent="0.65">
      <c r="A349" s="441">
        <v>338</v>
      </c>
      <c r="B349" s="442">
        <f t="shared" si="38"/>
        <v>54455</v>
      </c>
      <c r="C349" s="443">
        <f t="shared" si="35"/>
        <v>0</v>
      </c>
      <c r="D349" s="443">
        <f t="shared" si="36"/>
        <v>0</v>
      </c>
      <c r="E349" s="443">
        <f t="shared" si="39"/>
        <v>0</v>
      </c>
      <c r="F349" s="443">
        <f t="shared" si="40"/>
        <v>0</v>
      </c>
      <c r="G349" s="443">
        <f t="shared" si="37"/>
        <v>0</v>
      </c>
      <c r="H349" s="444">
        <f t="shared" si="41"/>
        <v>0</v>
      </c>
      <c r="I349" s="839"/>
    </row>
    <row r="350" spans="1:9" ht="15" customHeight="1" x14ac:dyDescent="0.65">
      <c r="A350" s="441">
        <v>339</v>
      </c>
      <c r="B350" s="442">
        <f t="shared" si="38"/>
        <v>54483</v>
      </c>
      <c r="C350" s="443">
        <f t="shared" si="35"/>
        <v>0</v>
      </c>
      <c r="D350" s="443">
        <f t="shared" si="36"/>
        <v>0</v>
      </c>
      <c r="E350" s="443">
        <f t="shared" si="39"/>
        <v>0</v>
      </c>
      <c r="F350" s="443">
        <f t="shared" si="40"/>
        <v>0</v>
      </c>
      <c r="G350" s="443">
        <f t="shared" si="37"/>
        <v>0</v>
      </c>
      <c r="H350" s="444">
        <f t="shared" si="41"/>
        <v>0</v>
      </c>
      <c r="I350" s="839"/>
    </row>
    <row r="351" spans="1:9" ht="15" customHeight="1" x14ac:dyDescent="0.65">
      <c r="A351" s="441">
        <v>340</v>
      </c>
      <c r="B351" s="442">
        <f t="shared" si="38"/>
        <v>54514</v>
      </c>
      <c r="C351" s="443">
        <f t="shared" si="35"/>
        <v>0</v>
      </c>
      <c r="D351" s="443">
        <f t="shared" si="36"/>
        <v>0</v>
      </c>
      <c r="E351" s="443">
        <f t="shared" si="39"/>
        <v>0</v>
      </c>
      <c r="F351" s="443">
        <f t="shared" si="40"/>
        <v>0</v>
      </c>
      <c r="G351" s="443">
        <f t="shared" si="37"/>
        <v>0</v>
      </c>
      <c r="H351" s="444">
        <f t="shared" si="41"/>
        <v>0</v>
      </c>
      <c r="I351" s="839"/>
    </row>
    <row r="352" spans="1:9" ht="15" customHeight="1" x14ac:dyDescent="0.65">
      <c r="A352" s="441">
        <v>341</v>
      </c>
      <c r="B352" s="442">
        <f t="shared" si="38"/>
        <v>54544</v>
      </c>
      <c r="C352" s="443">
        <f t="shared" si="35"/>
        <v>0</v>
      </c>
      <c r="D352" s="443">
        <f t="shared" si="36"/>
        <v>0</v>
      </c>
      <c r="E352" s="443">
        <f t="shared" si="39"/>
        <v>0</v>
      </c>
      <c r="F352" s="443">
        <f t="shared" si="40"/>
        <v>0</v>
      </c>
      <c r="G352" s="443">
        <f t="shared" si="37"/>
        <v>0</v>
      </c>
      <c r="H352" s="444">
        <f t="shared" si="41"/>
        <v>0</v>
      </c>
      <c r="I352" s="839"/>
    </row>
    <row r="353" spans="1:9" ht="15" customHeight="1" x14ac:dyDescent="0.65">
      <c r="A353" s="441">
        <v>342</v>
      </c>
      <c r="B353" s="442">
        <f t="shared" si="38"/>
        <v>54575</v>
      </c>
      <c r="C353" s="443">
        <f t="shared" si="35"/>
        <v>0</v>
      </c>
      <c r="D353" s="443">
        <f t="shared" si="36"/>
        <v>0</v>
      </c>
      <c r="E353" s="443">
        <f t="shared" si="39"/>
        <v>0</v>
      </c>
      <c r="F353" s="443">
        <f t="shared" si="40"/>
        <v>0</v>
      </c>
      <c r="G353" s="443">
        <f t="shared" si="37"/>
        <v>0</v>
      </c>
      <c r="H353" s="444">
        <f t="shared" si="41"/>
        <v>0</v>
      </c>
      <c r="I353" s="839"/>
    </row>
    <row r="354" spans="1:9" ht="15" customHeight="1" x14ac:dyDescent="0.65">
      <c r="A354" s="441">
        <v>343</v>
      </c>
      <c r="B354" s="442">
        <f t="shared" si="38"/>
        <v>54605</v>
      </c>
      <c r="C354" s="443">
        <f t="shared" si="35"/>
        <v>0</v>
      </c>
      <c r="D354" s="443">
        <f t="shared" si="36"/>
        <v>0</v>
      </c>
      <c r="E354" s="443">
        <f t="shared" si="39"/>
        <v>0</v>
      </c>
      <c r="F354" s="443">
        <f t="shared" si="40"/>
        <v>0</v>
      </c>
      <c r="G354" s="443">
        <f t="shared" si="37"/>
        <v>0</v>
      </c>
      <c r="H354" s="444">
        <f t="shared" si="41"/>
        <v>0</v>
      </c>
      <c r="I354" s="839"/>
    </row>
    <row r="355" spans="1:9" ht="15" customHeight="1" x14ac:dyDescent="0.65">
      <c r="A355" s="441">
        <v>344</v>
      </c>
      <c r="B355" s="442">
        <f t="shared" si="38"/>
        <v>54636</v>
      </c>
      <c r="C355" s="443">
        <f t="shared" si="35"/>
        <v>0</v>
      </c>
      <c r="D355" s="443">
        <f t="shared" si="36"/>
        <v>0</v>
      </c>
      <c r="E355" s="443">
        <f t="shared" si="39"/>
        <v>0</v>
      </c>
      <c r="F355" s="443">
        <f t="shared" si="40"/>
        <v>0</v>
      </c>
      <c r="G355" s="443">
        <f t="shared" si="37"/>
        <v>0</v>
      </c>
      <c r="H355" s="444">
        <f t="shared" si="41"/>
        <v>0</v>
      </c>
      <c r="I355" s="839"/>
    </row>
    <row r="356" spans="1:9" ht="15" customHeight="1" x14ac:dyDescent="0.65">
      <c r="A356" s="441">
        <v>345</v>
      </c>
      <c r="B356" s="442">
        <f t="shared" si="38"/>
        <v>54667</v>
      </c>
      <c r="C356" s="443">
        <f t="shared" si="35"/>
        <v>0</v>
      </c>
      <c r="D356" s="443">
        <f t="shared" si="36"/>
        <v>0</v>
      </c>
      <c r="E356" s="443">
        <f t="shared" si="39"/>
        <v>0</v>
      </c>
      <c r="F356" s="443">
        <f t="shared" si="40"/>
        <v>0</v>
      </c>
      <c r="G356" s="443">
        <f t="shared" si="37"/>
        <v>0</v>
      </c>
      <c r="H356" s="444">
        <f t="shared" si="41"/>
        <v>0</v>
      </c>
      <c r="I356" s="839"/>
    </row>
    <row r="357" spans="1:9" ht="15" customHeight="1" x14ac:dyDescent="0.65">
      <c r="A357" s="441">
        <v>346</v>
      </c>
      <c r="B357" s="442">
        <f t="shared" si="38"/>
        <v>54697</v>
      </c>
      <c r="C357" s="443">
        <f t="shared" si="35"/>
        <v>0</v>
      </c>
      <c r="D357" s="443">
        <f t="shared" si="36"/>
        <v>0</v>
      </c>
      <c r="E357" s="443">
        <f t="shared" si="39"/>
        <v>0</v>
      </c>
      <c r="F357" s="443">
        <f t="shared" si="40"/>
        <v>0</v>
      </c>
      <c r="G357" s="443">
        <f t="shared" si="37"/>
        <v>0</v>
      </c>
      <c r="H357" s="444">
        <f t="shared" si="41"/>
        <v>0</v>
      </c>
      <c r="I357" s="839"/>
    </row>
    <row r="358" spans="1:9" ht="15" customHeight="1" x14ac:dyDescent="0.65">
      <c r="A358" s="441">
        <v>347</v>
      </c>
      <c r="B358" s="442">
        <f t="shared" si="38"/>
        <v>54728</v>
      </c>
      <c r="C358" s="443">
        <f t="shared" si="35"/>
        <v>0</v>
      </c>
      <c r="D358" s="443">
        <f t="shared" si="36"/>
        <v>0</v>
      </c>
      <c r="E358" s="443">
        <f t="shared" si="39"/>
        <v>0</v>
      </c>
      <c r="F358" s="443">
        <f t="shared" si="40"/>
        <v>0</v>
      </c>
      <c r="G358" s="443">
        <f t="shared" si="37"/>
        <v>0</v>
      </c>
      <c r="H358" s="444">
        <f t="shared" si="41"/>
        <v>0</v>
      </c>
      <c r="I358" s="839"/>
    </row>
    <row r="359" spans="1:9" ht="15" customHeight="1" x14ac:dyDescent="0.65">
      <c r="A359" s="441">
        <v>348</v>
      </c>
      <c r="B359" s="442">
        <f t="shared" si="38"/>
        <v>54758</v>
      </c>
      <c r="C359" s="443">
        <f t="shared" si="35"/>
        <v>0</v>
      </c>
      <c r="D359" s="443">
        <f t="shared" si="36"/>
        <v>0</v>
      </c>
      <c r="E359" s="443">
        <f t="shared" si="39"/>
        <v>0</v>
      </c>
      <c r="F359" s="443">
        <f t="shared" si="40"/>
        <v>0</v>
      </c>
      <c r="G359" s="443">
        <f t="shared" si="37"/>
        <v>0</v>
      </c>
      <c r="H359" s="444">
        <f t="shared" si="41"/>
        <v>0</v>
      </c>
      <c r="I359" s="839"/>
    </row>
    <row r="360" spans="1:9" ht="15" customHeight="1" x14ac:dyDescent="0.65">
      <c r="A360" s="441">
        <v>349</v>
      </c>
      <c r="B360" s="442">
        <f t="shared" si="38"/>
        <v>54789</v>
      </c>
      <c r="C360" s="443">
        <f t="shared" si="35"/>
        <v>0</v>
      </c>
      <c r="D360" s="443">
        <f t="shared" si="36"/>
        <v>0</v>
      </c>
      <c r="E360" s="443">
        <f t="shared" si="39"/>
        <v>0</v>
      </c>
      <c r="F360" s="443">
        <f t="shared" si="40"/>
        <v>0</v>
      </c>
      <c r="G360" s="443">
        <f t="shared" si="37"/>
        <v>0</v>
      </c>
      <c r="H360" s="444">
        <f t="shared" si="41"/>
        <v>0</v>
      </c>
      <c r="I360" s="839" t="s">
        <v>449</v>
      </c>
    </row>
    <row r="361" spans="1:9" ht="15" customHeight="1" x14ac:dyDescent="0.65">
      <c r="A361" s="441">
        <v>350</v>
      </c>
      <c r="B361" s="442">
        <f t="shared" si="38"/>
        <v>54820</v>
      </c>
      <c r="C361" s="443">
        <f t="shared" si="35"/>
        <v>0</v>
      </c>
      <c r="D361" s="443">
        <f t="shared" si="36"/>
        <v>0</v>
      </c>
      <c r="E361" s="443">
        <f t="shared" si="39"/>
        <v>0</v>
      </c>
      <c r="F361" s="443">
        <f t="shared" si="40"/>
        <v>0</v>
      </c>
      <c r="G361" s="443">
        <f t="shared" si="37"/>
        <v>0</v>
      </c>
      <c r="H361" s="444">
        <f t="shared" si="41"/>
        <v>0</v>
      </c>
      <c r="I361" s="839"/>
    </row>
    <row r="362" spans="1:9" ht="15" customHeight="1" x14ac:dyDescent="0.65">
      <c r="A362" s="441">
        <v>351</v>
      </c>
      <c r="B362" s="442">
        <f t="shared" si="38"/>
        <v>54848</v>
      </c>
      <c r="C362" s="443">
        <f t="shared" si="35"/>
        <v>0</v>
      </c>
      <c r="D362" s="443">
        <f t="shared" si="36"/>
        <v>0</v>
      </c>
      <c r="E362" s="443">
        <f t="shared" si="39"/>
        <v>0</v>
      </c>
      <c r="F362" s="443">
        <f t="shared" si="40"/>
        <v>0</v>
      </c>
      <c r="G362" s="443">
        <f t="shared" si="37"/>
        <v>0</v>
      </c>
      <c r="H362" s="444">
        <f t="shared" si="41"/>
        <v>0</v>
      </c>
      <c r="I362" s="839"/>
    </row>
    <row r="363" spans="1:9" ht="15" customHeight="1" x14ac:dyDescent="0.65">
      <c r="A363" s="441">
        <v>352</v>
      </c>
      <c r="B363" s="442">
        <f t="shared" si="38"/>
        <v>54879</v>
      </c>
      <c r="C363" s="443">
        <f t="shared" si="35"/>
        <v>0</v>
      </c>
      <c r="D363" s="443">
        <f t="shared" si="36"/>
        <v>0</v>
      </c>
      <c r="E363" s="443">
        <f t="shared" si="39"/>
        <v>0</v>
      </c>
      <c r="F363" s="443">
        <f t="shared" si="40"/>
        <v>0</v>
      </c>
      <c r="G363" s="443">
        <f t="shared" si="37"/>
        <v>0</v>
      </c>
      <c r="H363" s="444">
        <f t="shared" si="41"/>
        <v>0</v>
      </c>
      <c r="I363" s="839"/>
    </row>
    <row r="364" spans="1:9" ht="15" customHeight="1" x14ac:dyDescent="0.65">
      <c r="A364" s="441">
        <v>353</v>
      </c>
      <c r="B364" s="442">
        <f t="shared" si="38"/>
        <v>54909</v>
      </c>
      <c r="C364" s="443">
        <f t="shared" si="35"/>
        <v>0</v>
      </c>
      <c r="D364" s="443">
        <f t="shared" si="36"/>
        <v>0</v>
      </c>
      <c r="E364" s="443">
        <f t="shared" si="39"/>
        <v>0</v>
      </c>
      <c r="F364" s="443">
        <f t="shared" si="40"/>
        <v>0</v>
      </c>
      <c r="G364" s="443">
        <f t="shared" si="37"/>
        <v>0</v>
      </c>
      <c r="H364" s="444">
        <f t="shared" si="41"/>
        <v>0</v>
      </c>
      <c r="I364" s="839"/>
    </row>
    <row r="365" spans="1:9" ht="15" customHeight="1" x14ac:dyDescent="0.65">
      <c r="A365" s="441">
        <v>354</v>
      </c>
      <c r="B365" s="442">
        <f t="shared" si="38"/>
        <v>54940</v>
      </c>
      <c r="C365" s="443">
        <f t="shared" si="35"/>
        <v>0</v>
      </c>
      <c r="D365" s="443">
        <f t="shared" si="36"/>
        <v>0</v>
      </c>
      <c r="E365" s="443">
        <f t="shared" si="39"/>
        <v>0</v>
      </c>
      <c r="F365" s="443">
        <f t="shared" si="40"/>
        <v>0</v>
      </c>
      <c r="G365" s="443">
        <f t="shared" si="37"/>
        <v>0</v>
      </c>
      <c r="H365" s="444">
        <f t="shared" si="41"/>
        <v>0</v>
      </c>
      <c r="I365" s="839"/>
    </row>
    <row r="366" spans="1:9" ht="15" customHeight="1" x14ac:dyDescent="0.65">
      <c r="A366" s="441">
        <v>355</v>
      </c>
      <c r="B366" s="442">
        <f t="shared" si="38"/>
        <v>54970</v>
      </c>
      <c r="C366" s="443">
        <f t="shared" si="35"/>
        <v>0</v>
      </c>
      <c r="D366" s="443">
        <f t="shared" si="36"/>
        <v>0</v>
      </c>
      <c r="E366" s="443">
        <f t="shared" si="39"/>
        <v>0</v>
      </c>
      <c r="F366" s="443">
        <f t="shared" si="40"/>
        <v>0</v>
      </c>
      <c r="G366" s="443">
        <f t="shared" si="37"/>
        <v>0</v>
      </c>
      <c r="H366" s="444">
        <f t="shared" si="41"/>
        <v>0</v>
      </c>
      <c r="I366" s="839"/>
    </row>
    <row r="367" spans="1:9" ht="15" customHeight="1" x14ac:dyDescent="0.65">
      <c r="A367" s="441">
        <v>356</v>
      </c>
      <c r="B367" s="442">
        <f t="shared" si="38"/>
        <v>55001</v>
      </c>
      <c r="C367" s="443">
        <f t="shared" si="35"/>
        <v>0</v>
      </c>
      <c r="D367" s="443">
        <f t="shared" si="36"/>
        <v>0</v>
      </c>
      <c r="E367" s="443">
        <f t="shared" si="39"/>
        <v>0</v>
      </c>
      <c r="F367" s="443">
        <f t="shared" si="40"/>
        <v>0</v>
      </c>
      <c r="G367" s="443">
        <f t="shared" si="37"/>
        <v>0</v>
      </c>
      <c r="H367" s="444">
        <f t="shared" si="41"/>
        <v>0</v>
      </c>
      <c r="I367" s="839"/>
    </row>
    <row r="368" spans="1:9" ht="15" customHeight="1" x14ac:dyDescent="0.65">
      <c r="A368" s="441">
        <v>357</v>
      </c>
      <c r="B368" s="442">
        <f t="shared" si="38"/>
        <v>55032</v>
      </c>
      <c r="C368" s="443">
        <f t="shared" si="35"/>
        <v>0</v>
      </c>
      <c r="D368" s="443">
        <f t="shared" si="36"/>
        <v>0</v>
      </c>
      <c r="E368" s="443">
        <f t="shared" si="39"/>
        <v>0</v>
      </c>
      <c r="F368" s="443">
        <f t="shared" si="40"/>
        <v>0</v>
      </c>
      <c r="G368" s="443">
        <f t="shared" si="37"/>
        <v>0</v>
      </c>
      <c r="H368" s="444">
        <f t="shared" si="41"/>
        <v>0</v>
      </c>
      <c r="I368" s="839"/>
    </row>
    <row r="369" spans="1:9" ht="15" customHeight="1" x14ac:dyDescent="0.65">
      <c r="A369" s="441">
        <v>358</v>
      </c>
      <c r="B369" s="442">
        <f t="shared" si="38"/>
        <v>55062</v>
      </c>
      <c r="C369" s="443">
        <f t="shared" si="35"/>
        <v>0</v>
      </c>
      <c r="D369" s="443">
        <f t="shared" si="36"/>
        <v>0</v>
      </c>
      <c r="E369" s="443">
        <f t="shared" si="39"/>
        <v>0</v>
      </c>
      <c r="F369" s="443">
        <f t="shared" si="40"/>
        <v>0</v>
      </c>
      <c r="G369" s="443">
        <f t="shared" si="37"/>
        <v>0</v>
      </c>
      <c r="H369" s="444">
        <f t="shared" si="41"/>
        <v>0</v>
      </c>
      <c r="I369" s="839"/>
    </row>
    <row r="370" spans="1:9" ht="15" customHeight="1" x14ac:dyDescent="0.65">
      <c r="A370" s="441">
        <v>359</v>
      </c>
      <c r="B370" s="442">
        <f t="shared" si="38"/>
        <v>55093</v>
      </c>
      <c r="C370" s="443">
        <f t="shared" si="35"/>
        <v>0</v>
      </c>
      <c r="D370" s="443">
        <f t="shared" si="36"/>
        <v>0</v>
      </c>
      <c r="E370" s="443">
        <f t="shared" si="39"/>
        <v>0</v>
      </c>
      <c r="F370" s="443">
        <f t="shared" si="40"/>
        <v>0</v>
      </c>
      <c r="G370" s="443">
        <f t="shared" si="37"/>
        <v>0</v>
      </c>
      <c r="H370" s="444">
        <f t="shared" si="41"/>
        <v>0</v>
      </c>
      <c r="I370" s="839"/>
    </row>
    <row r="371" spans="1:9" ht="15" customHeight="1" x14ac:dyDescent="0.65">
      <c r="A371" s="445">
        <v>360</v>
      </c>
      <c r="B371" s="442">
        <f t="shared" si="38"/>
        <v>55123</v>
      </c>
      <c r="C371" s="446">
        <f t="shared" si="35"/>
        <v>0</v>
      </c>
      <c r="D371" s="446">
        <f t="shared" si="36"/>
        <v>0</v>
      </c>
      <c r="E371" s="446">
        <f t="shared" si="39"/>
        <v>0</v>
      </c>
      <c r="F371" s="446">
        <f t="shared" si="40"/>
        <v>0</v>
      </c>
      <c r="G371" s="446">
        <f t="shared" si="37"/>
        <v>0</v>
      </c>
      <c r="H371" s="447">
        <f t="shared" si="41"/>
        <v>0</v>
      </c>
      <c r="I371" s="839"/>
    </row>
  </sheetData>
  <sheetProtection password="ED20" sheet="1" objects="1" scenarios="1"/>
  <mergeCells count="32">
    <mergeCell ref="I120:I131"/>
    <mergeCell ref="A2:B2"/>
    <mergeCell ref="G2:H2"/>
    <mergeCell ref="I12:I23"/>
    <mergeCell ref="I24:I35"/>
    <mergeCell ref="I36:I47"/>
    <mergeCell ref="I48:I59"/>
    <mergeCell ref="I60:I71"/>
    <mergeCell ref="I72:I83"/>
    <mergeCell ref="I84:I95"/>
    <mergeCell ref="I96:I107"/>
    <mergeCell ref="I108:I119"/>
    <mergeCell ref="I264:I275"/>
    <mergeCell ref="I132:I143"/>
    <mergeCell ref="I144:I155"/>
    <mergeCell ref="I156:I167"/>
    <mergeCell ref="I168:I179"/>
    <mergeCell ref="I180:I191"/>
    <mergeCell ref="I192:I203"/>
    <mergeCell ref="I204:I215"/>
    <mergeCell ref="I216:I227"/>
    <mergeCell ref="I228:I239"/>
    <mergeCell ref="I240:I251"/>
    <mergeCell ref="I252:I263"/>
    <mergeCell ref="I348:I359"/>
    <mergeCell ref="I360:I371"/>
    <mergeCell ref="I276:I287"/>
    <mergeCell ref="I288:I299"/>
    <mergeCell ref="I300:I311"/>
    <mergeCell ref="I312:I323"/>
    <mergeCell ref="I324:I335"/>
    <mergeCell ref="I336:I347"/>
  </mergeCells>
  <conditionalFormatting sqref="A11:H371">
    <cfRule type="expression" dxfId="221" priority="1" stopIfTrue="1">
      <formula>AND(OR($E11=0, $E11=""), OR($H11=0, $H11=""))</formula>
    </cfRule>
  </conditionalFormatting>
  <dataValidations count="1">
    <dataValidation allowBlank="1" showErrorMessage="1" sqref="A1" xr:uid="{00000000-0002-0000-0B00-000000000000}"/>
  </dataValidation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AZ72"/>
  <sheetViews>
    <sheetView showGridLines="0" topLeftCell="N1" zoomScale="80" zoomScaleNormal="80" workbookViewId="0">
      <selection activeCell="U12" sqref="U12:AA13"/>
    </sheetView>
  </sheetViews>
  <sheetFormatPr defaultColWidth="15.625" defaultRowHeight="18" customHeight="1" x14ac:dyDescent="0.65"/>
  <cols>
    <col min="1" max="1" width="2.625" style="205" customWidth="1"/>
    <col min="2" max="4" width="15.625" style="137"/>
    <col min="5" max="5" width="15.625" style="157"/>
    <col min="6" max="6" width="2.625" style="157" customWidth="1"/>
    <col min="7" max="7" width="15.625" style="157"/>
    <col min="8" max="10" width="12.625" style="157" customWidth="1"/>
    <col min="11" max="11" width="15.625" style="157"/>
    <col min="12" max="12" width="2.625" style="157" customWidth="1"/>
    <col min="13" max="14" width="12.625" style="157" customWidth="1"/>
    <col min="15" max="18" width="15.625" style="157" customWidth="1"/>
    <col min="19" max="19" width="2.625" style="157" customWidth="1"/>
    <col min="20" max="20" width="15.625" style="239" customWidth="1"/>
    <col min="21" max="22" width="15.625" style="157"/>
    <col min="23" max="25" width="15.625" style="137"/>
    <col min="26" max="27" width="15.625" style="136"/>
    <col min="28" max="28" width="2.625" style="136" customWidth="1"/>
    <col min="29" max="16384" width="15.625" style="136"/>
  </cols>
  <sheetData>
    <row r="1" spans="1:52" s="161" customFormat="1" ht="36" customHeight="1" x14ac:dyDescent="0.65">
      <c r="A1" s="254"/>
      <c r="B1" s="792" t="s">
        <v>389</v>
      </c>
      <c r="C1" s="792"/>
      <c r="D1" s="792"/>
      <c r="E1" s="792"/>
      <c r="F1" s="792"/>
      <c r="G1" s="792"/>
      <c r="H1" s="792"/>
      <c r="I1" s="792"/>
      <c r="J1" s="792"/>
      <c r="K1" s="792"/>
      <c r="L1" s="792"/>
      <c r="M1" s="792"/>
      <c r="N1" s="792"/>
      <c r="O1" s="792"/>
      <c r="P1" s="792"/>
      <c r="Q1" s="792"/>
      <c r="R1" s="792"/>
      <c r="S1" s="792"/>
      <c r="T1" s="236"/>
      <c r="U1" s="805" t="s">
        <v>382</v>
      </c>
      <c r="V1" s="805"/>
      <c r="W1" s="805"/>
      <c r="X1" s="805"/>
      <c r="Y1" s="805"/>
      <c r="Z1" s="805"/>
      <c r="AA1" s="805"/>
      <c r="AB1" s="805"/>
      <c r="AC1" s="805"/>
      <c r="AD1" s="805"/>
      <c r="AE1" s="805"/>
      <c r="AF1" s="805"/>
      <c r="AG1" s="805"/>
      <c r="AH1" s="805"/>
      <c r="AI1" s="805"/>
      <c r="AJ1" s="805"/>
      <c r="AK1" s="805"/>
      <c r="AL1" s="805"/>
      <c r="AM1" s="805"/>
      <c r="AN1" s="805"/>
      <c r="AO1" s="805"/>
      <c r="AP1" s="805"/>
      <c r="AQ1" s="805"/>
      <c r="AR1" s="805"/>
      <c r="AS1" s="805"/>
      <c r="AT1" s="805"/>
      <c r="AU1" s="805"/>
      <c r="AV1" s="805"/>
      <c r="AW1" s="805"/>
      <c r="AX1" s="805"/>
      <c r="AY1" s="805"/>
    </row>
    <row r="2" spans="1:52" s="161" customFormat="1" ht="36" customHeight="1" x14ac:dyDescent="0.65">
      <c r="A2" s="255"/>
      <c r="B2" s="800" t="s">
        <v>41</v>
      </c>
      <c r="C2" s="800"/>
      <c r="D2" s="800"/>
      <c r="E2" s="800"/>
      <c r="F2" s="800"/>
      <c r="G2" s="800"/>
      <c r="H2" s="800"/>
      <c r="I2" s="800"/>
      <c r="J2" s="800"/>
      <c r="K2" s="800"/>
      <c r="L2" s="253"/>
      <c r="M2" s="800" t="s">
        <v>42</v>
      </c>
      <c r="N2" s="800"/>
      <c r="O2" s="800"/>
      <c r="P2" s="800"/>
      <c r="Q2" s="800"/>
      <c r="R2" s="800"/>
      <c r="S2" s="800"/>
      <c r="T2" s="236"/>
      <c r="U2" s="800" t="str">
        <f>'Master fill'!M2</f>
        <v>INCOME</v>
      </c>
      <c r="V2" s="800"/>
      <c r="W2" s="800"/>
      <c r="X2" s="800"/>
      <c r="Y2" s="800"/>
      <c r="Z2" s="800"/>
      <c r="AA2" s="800"/>
      <c r="AB2" s="236"/>
      <c r="AC2" s="872" t="s">
        <v>385</v>
      </c>
      <c r="AD2" s="872"/>
      <c r="AE2" s="872"/>
      <c r="AF2" s="872"/>
      <c r="AG2" s="872"/>
      <c r="AH2" s="872"/>
      <c r="AI2" s="872"/>
      <c r="AJ2" s="872"/>
      <c r="AK2" s="872"/>
      <c r="AL2" s="872"/>
      <c r="AM2" s="872"/>
      <c r="AN2" s="872"/>
      <c r="AO2" s="872"/>
      <c r="AP2" s="872"/>
      <c r="AQ2" s="872"/>
      <c r="AR2" s="872"/>
      <c r="AS2" s="872"/>
      <c r="AT2" s="872"/>
      <c r="AU2" s="872"/>
      <c r="AV2" s="872"/>
      <c r="AW2" s="872"/>
      <c r="AX2" s="872"/>
      <c r="AY2" s="872"/>
      <c r="AZ2" s="254"/>
    </row>
    <row r="3" spans="1:52" ht="36" customHeight="1" x14ac:dyDescent="0.65">
      <c r="A3" s="238"/>
      <c r="B3" s="859"/>
      <c r="C3" s="859"/>
      <c r="D3" s="859"/>
      <c r="E3" s="859"/>
      <c r="F3" s="859"/>
      <c r="G3" s="859"/>
      <c r="H3" s="859"/>
      <c r="I3" s="859"/>
      <c r="J3" s="859"/>
      <c r="K3" s="165"/>
      <c r="L3" s="253"/>
      <c r="M3" s="165"/>
      <c r="N3" s="859"/>
      <c r="O3" s="859"/>
      <c r="P3" s="859"/>
      <c r="Q3" s="859"/>
      <c r="R3" s="859"/>
      <c r="S3" s="859"/>
      <c r="T3" s="240"/>
      <c r="U3" s="803" t="s">
        <v>380</v>
      </c>
      <c r="V3" s="804"/>
      <c r="W3" s="409" t="s">
        <v>132</v>
      </c>
      <c r="X3" s="409" t="s">
        <v>117</v>
      </c>
      <c r="Y3" s="409" t="s">
        <v>106</v>
      </c>
      <c r="Z3" s="409" t="s">
        <v>153</v>
      </c>
      <c r="AA3" s="409" t="s">
        <v>89</v>
      </c>
      <c r="AB3" s="240"/>
      <c r="AC3" s="803" t="s">
        <v>380</v>
      </c>
      <c r="AD3" s="804"/>
      <c r="AE3" s="409" t="s">
        <v>133</v>
      </c>
      <c r="AF3" s="409" t="s">
        <v>134</v>
      </c>
      <c r="AG3" s="409" t="s">
        <v>135</v>
      </c>
      <c r="AH3" s="409" t="s">
        <v>136</v>
      </c>
      <c r="AI3" s="409" t="s">
        <v>137</v>
      </c>
      <c r="AJ3" s="409" t="s">
        <v>138</v>
      </c>
      <c r="AK3" s="409" t="s">
        <v>139</v>
      </c>
      <c r="AL3" s="409" t="s">
        <v>140</v>
      </c>
      <c r="AM3" s="409" t="s">
        <v>141</v>
      </c>
      <c r="AN3" s="409" t="s">
        <v>142</v>
      </c>
      <c r="AO3" s="409" t="s">
        <v>143</v>
      </c>
      <c r="AP3" s="409" t="s">
        <v>144</v>
      </c>
      <c r="AQ3" s="409" t="s">
        <v>145</v>
      </c>
      <c r="AR3" s="409" t="s">
        <v>146</v>
      </c>
      <c r="AS3" s="409" t="s">
        <v>147</v>
      </c>
      <c r="AT3" s="409" t="s">
        <v>148</v>
      </c>
      <c r="AU3" s="409" t="s">
        <v>149</v>
      </c>
      <c r="AV3" s="409" t="s">
        <v>150</v>
      </c>
      <c r="AW3" s="409" t="s">
        <v>151</v>
      </c>
      <c r="AX3" s="409" t="s">
        <v>152</v>
      </c>
      <c r="AY3" s="409" t="s">
        <v>381</v>
      </c>
      <c r="AZ3" s="240"/>
    </row>
    <row r="4" spans="1:52" ht="18" customHeight="1" x14ac:dyDescent="0.65">
      <c r="A4" s="238"/>
      <c r="B4" s="859"/>
      <c r="C4" s="859"/>
      <c r="D4" s="859"/>
      <c r="E4" s="164"/>
      <c r="F4" s="164"/>
      <c r="G4" s="796" t="str">
        <f>'Master fill'!G4:J4</f>
        <v>BUYING EXPENSES</v>
      </c>
      <c r="H4" s="796"/>
      <c r="I4" s="796"/>
      <c r="J4" s="796"/>
      <c r="K4" s="138"/>
      <c r="L4" s="253"/>
      <c r="M4" s="165"/>
      <c r="N4" s="165"/>
      <c r="O4" s="165"/>
      <c r="P4" s="165"/>
      <c r="Q4" s="227" t="s">
        <v>109</v>
      </c>
      <c r="R4" s="228" t="s">
        <v>108</v>
      </c>
      <c r="S4" s="165"/>
      <c r="T4" s="210"/>
      <c r="U4" s="258" t="str">
        <f>'Master fill'!M4</f>
        <v>Income</v>
      </c>
      <c r="V4" s="259"/>
      <c r="W4" s="248" t="e">
        <f>'Master fill'!O4</f>
        <v>#DIV/0!</v>
      </c>
      <c r="X4" s="262">
        <f>'Master fill'!P4</f>
        <v>0</v>
      </c>
      <c r="Y4" s="248" t="e">
        <f>'Master fill'!Q4</f>
        <v>#DIV/0!</v>
      </c>
      <c r="Z4" s="247">
        <f>'Master fill'!R4</f>
        <v>10.5</v>
      </c>
      <c r="AA4" s="248" t="e">
        <f>'Master fill'!S4</f>
        <v>#DIV/0!</v>
      </c>
      <c r="AB4" s="210"/>
      <c r="AC4" s="204" t="s">
        <v>116</v>
      </c>
      <c r="AD4" s="203"/>
      <c r="AE4" s="216">
        <f>'Master fill'!W4</f>
        <v>0</v>
      </c>
      <c r="AF4" s="216">
        <f>'Master fill'!X4</f>
        <v>0</v>
      </c>
      <c r="AG4" s="216">
        <f>'Master fill'!Y4</f>
        <v>0</v>
      </c>
      <c r="AH4" s="216">
        <f>'Master fill'!Z4</f>
        <v>0</v>
      </c>
      <c r="AI4" s="216">
        <f>'Master fill'!AA4</f>
        <v>0</v>
      </c>
      <c r="AJ4" s="216">
        <f>'Master fill'!AB4</f>
        <v>0</v>
      </c>
      <c r="AK4" s="216">
        <f>'Master fill'!AC4</f>
        <v>0</v>
      </c>
      <c r="AL4" s="216">
        <f>'Master fill'!AD4</f>
        <v>0</v>
      </c>
      <c r="AM4" s="216">
        <f>'Master fill'!AE4</f>
        <v>0</v>
      </c>
      <c r="AN4" s="216">
        <f>'Master fill'!AF4</f>
        <v>0</v>
      </c>
      <c r="AO4" s="216">
        <f>'Master fill'!AG4</f>
        <v>0</v>
      </c>
      <c r="AP4" s="216">
        <f>'Master fill'!AH4</f>
        <v>0</v>
      </c>
      <c r="AQ4" s="216">
        <f>'Master fill'!AI4</f>
        <v>0</v>
      </c>
      <c r="AR4" s="216">
        <f>'Master fill'!AJ4</f>
        <v>0</v>
      </c>
      <c r="AS4" s="216">
        <f>'Master fill'!AK4</f>
        <v>0</v>
      </c>
      <c r="AT4" s="216">
        <f>'Master fill'!AL4</f>
        <v>0</v>
      </c>
      <c r="AU4" s="216">
        <f>'Master fill'!AM4</f>
        <v>0</v>
      </c>
      <c r="AV4" s="216">
        <f>'Master fill'!AN4</f>
        <v>0</v>
      </c>
      <c r="AW4" s="216">
        <f>'Master fill'!AO4</f>
        <v>0</v>
      </c>
      <c r="AX4" s="216">
        <f>'Master fill'!AP4</f>
        <v>0</v>
      </c>
      <c r="AY4" s="216">
        <f>'Master fill'!AQ4</f>
        <v>0</v>
      </c>
      <c r="AZ4" s="205"/>
    </row>
    <row r="5" spans="1:52" ht="18" customHeight="1" x14ac:dyDescent="0.65">
      <c r="A5" s="238"/>
      <c r="B5" s="128"/>
      <c r="C5" s="128"/>
      <c r="D5" s="128"/>
      <c r="E5" s="128"/>
      <c r="F5" s="164"/>
      <c r="G5" s="128" t="str">
        <f>'Master fill'!G5</f>
        <v>Bond Registration Fees</v>
      </c>
      <c r="H5" s="128"/>
      <c r="I5" s="128"/>
      <c r="J5" s="128"/>
      <c r="K5" s="295">
        <f>'Master fill'!K5</f>
        <v>0</v>
      </c>
      <c r="L5" s="253"/>
      <c r="M5" s="126" t="s">
        <v>460</v>
      </c>
      <c r="N5" s="127"/>
      <c r="O5" s="127"/>
      <c r="P5" s="127"/>
      <c r="Q5" s="128" t="s">
        <v>110</v>
      </c>
      <c r="R5" s="223">
        <f>K21+K26-K32+1</f>
        <v>1</v>
      </c>
      <c r="S5" s="165"/>
      <c r="T5" s="210"/>
      <c r="U5" s="258" t="str">
        <f>'Master fill'!M5</f>
        <v>Other income</v>
      </c>
      <c r="V5" s="259"/>
      <c r="W5" s="248" t="e">
        <f>'Master fill'!O5</f>
        <v>#DIV/0!</v>
      </c>
      <c r="X5" s="262">
        <f>'Master fill'!P5</f>
        <v>0</v>
      </c>
      <c r="Y5" s="248" t="e">
        <f>'Master fill'!Q5</f>
        <v>#DIV/0!</v>
      </c>
      <c r="Z5" s="247">
        <f>'Master fill'!R5</f>
        <v>10.5</v>
      </c>
      <c r="AA5" s="248" t="e">
        <f>'Master fill'!S5</f>
        <v>#DIV/0!</v>
      </c>
      <c r="AB5" s="210"/>
      <c r="AC5" s="204" t="s">
        <v>119</v>
      </c>
      <c r="AD5" s="203"/>
      <c r="AE5" s="216">
        <f>'Master fill'!W5</f>
        <v>0</v>
      </c>
      <c r="AF5" s="216">
        <f>'Master fill'!X5</f>
        <v>0</v>
      </c>
      <c r="AG5" s="216">
        <f>'Master fill'!Y5</f>
        <v>0</v>
      </c>
      <c r="AH5" s="216">
        <f>'Master fill'!Z5</f>
        <v>0</v>
      </c>
      <c r="AI5" s="216">
        <f>'Master fill'!AA5</f>
        <v>0</v>
      </c>
      <c r="AJ5" s="216">
        <f>'Master fill'!AB5</f>
        <v>0</v>
      </c>
      <c r="AK5" s="216">
        <f>'Master fill'!AC5</f>
        <v>0</v>
      </c>
      <c r="AL5" s="216">
        <f>'Master fill'!AD5</f>
        <v>0</v>
      </c>
      <c r="AM5" s="216">
        <f>'Master fill'!AE5</f>
        <v>0</v>
      </c>
      <c r="AN5" s="216">
        <f>'Master fill'!AF5</f>
        <v>0</v>
      </c>
      <c r="AO5" s="216">
        <f>'Master fill'!AG5</f>
        <v>0</v>
      </c>
      <c r="AP5" s="216">
        <f>'Master fill'!AH5</f>
        <v>0</v>
      </c>
      <c r="AQ5" s="216">
        <f>'Master fill'!AI5</f>
        <v>0</v>
      </c>
      <c r="AR5" s="216">
        <f>'Master fill'!AJ5</f>
        <v>0</v>
      </c>
      <c r="AS5" s="216">
        <f>'Master fill'!AK5</f>
        <v>0</v>
      </c>
      <c r="AT5" s="216">
        <f>'Master fill'!AL5</f>
        <v>0</v>
      </c>
      <c r="AU5" s="216">
        <f>'Master fill'!AM5</f>
        <v>0</v>
      </c>
      <c r="AV5" s="216">
        <f>'Master fill'!AN5</f>
        <v>0</v>
      </c>
      <c r="AW5" s="216">
        <f>'Master fill'!AO5</f>
        <v>0</v>
      </c>
      <c r="AX5" s="216">
        <f>'Master fill'!AP5</f>
        <v>0</v>
      </c>
      <c r="AY5" s="216">
        <f>'Master fill'!AQ5</f>
        <v>0</v>
      </c>
    </row>
    <row r="6" spans="1:52" ht="18" customHeight="1" x14ac:dyDescent="0.65">
      <c r="A6" s="238"/>
      <c r="B6" s="128" t="str">
        <f>'Master fill'!B6</f>
        <v>Inflation Rate</v>
      </c>
      <c r="C6" s="128"/>
      <c r="D6" s="128"/>
      <c r="E6" s="329">
        <f>'Master fill'!E6</f>
        <v>0.06</v>
      </c>
      <c r="F6" s="164"/>
      <c r="G6" s="128" t="str">
        <f>'Master fill'!G6</f>
        <v>Transfer Fees &amp; Transfer Duty</v>
      </c>
      <c r="H6" s="128"/>
      <c r="I6" s="128"/>
      <c r="J6" s="128"/>
      <c r="K6" s="295">
        <f>'Master fill'!K6</f>
        <v>0</v>
      </c>
      <c r="L6" s="253"/>
      <c r="M6" s="126" t="s">
        <v>104</v>
      </c>
      <c r="N6" s="127"/>
      <c r="O6" s="127"/>
      <c r="P6" s="127"/>
      <c r="Q6" s="128" t="s">
        <v>110</v>
      </c>
      <c r="R6" s="223">
        <f>E13-E16</f>
        <v>0</v>
      </c>
      <c r="S6" s="127"/>
      <c r="T6" s="210"/>
      <c r="U6" s="258" t="str">
        <f>'Master fill'!M6</f>
        <v>Wi-Fi</v>
      </c>
      <c r="V6" s="259"/>
      <c r="W6" s="248" t="e">
        <f>'Master fill'!O6</f>
        <v>#DIV/0!</v>
      </c>
      <c r="X6" s="262">
        <f>'Master fill'!P6</f>
        <v>0</v>
      </c>
      <c r="Y6" s="248" t="e">
        <f>'Master fill'!Q6</f>
        <v>#DIV/0!</v>
      </c>
      <c r="Z6" s="247">
        <f>'Master fill'!R6</f>
        <v>10.5</v>
      </c>
      <c r="AA6" s="248" t="e">
        <f>'Master fill'!S6</f>
        <v>#DIV/0!</v>
      </c>
      <c r="AB6" s="210"/>
      <c r="AC6" s="204" t="s">
        <v>120</v>
      </c>
      <c r="AD6" s="203"/>
      <c r="AE6" s="216">
        <f>'Master fill'!W6</f>
        <v>0</v>
      </c>
      <c r="AF6" s="216">
        <f>'Master fill'!X6</f>
        <v>0</v>
      </c>
      <c r="AG6" s="216">
        <f>'Master fill'!Y6</f>
        <v>0</v>
      </c>
      <c r="AH6" s="216">
        <f>'Master fill'!Z6</f>
        <v>0</v>
      </c>
      <c r="AI6" s="216">
        <f>'Master fill'!AA6</f>
        <v>0</v>
      </c>
      <c r="AJ6" s="216">
        <f>'Master fill'!AB6</f>
        <v>0</v>
      </c>
      <c r="AK6" s="216">
        <f>'Master fill'!AC6</f>
        <v>0</v>
      </c>
      <c r="AL6" s="216">
        <f>'Master fill'!AD6</f>
        <v>0</v>
      </c>
      <c r="AM6" s="216">
        <f>'Master fill'!AE6</f>
        <v>0</v>
      </c>
      <c r="AN6" s="216">
        <f>'Master fill'!AF6</f>
        <v>0</v>
      </c>
      <c r="AO6" s="216">
        <f>'Master fill'!AG6</f>
        <v>0</v>
      </c>
      <c r="AP6" s="216">
        <f>'Master fill'!AH6</f>
        <v>0</v>
      </c>
      <c r="AQ6" s="216">
        <f>'Master fill'!AI6</f>
        <v>0</v>
      </c>
      <c r="AR6" s="216">
        <f>'Master fill'!AJ6</f>
        <v>0</v>
      </c>
      <c r="AS6" s="216">
        <f>'Master fill'!AK6</f>
        <v>0</v>
      </c>
      <c r="AT6" s="216">
        <f>'Master fill'!AL6</f>
        <v>0</v>
      </c>
      <c r="AU6" s="216">
        <f>'Master fill'!AM6</f>
        <v>0</v>
      </c>
      <c r="AV6" s="216">
        <f>'Master fill'!AN6</f>
        <v>0</v>
      </c>
      <c r="AW6" s="216">
        <f>'Master fill'!AO6</f>
        <v>0</v>
      </c>
      <c r="AX6" s="216">
        <f>'Master fill'!AP6</f>
        <v>0</v>
      </c>
      <c r="AY6" s="216">
        <f>'Master fill'!AQ6</f>
        <v>0</v>
      </c>
    </row>
    <row r="7" spans="1:52" ht="18" customHeight="1" x14ac:dyDescent="0.65">
      <c r="A7" s="238"/>
      <c r="B7" s="128" t="str">
        <f>'Master fill'!B7</f>
        <v>Prime Interest Rate or Waited Average Cost of Capital</v>
      </c>
      <c r="C7" s="232"/>
      <c r="D7" s="233"/>
      <c r="E7" s="329">
        <f>'Master fill'!E7</f>
        <v>7.0000000000000007E-2</v>
      </c>
      <c r="F7" s="164"/>
      <c r="G7" s="128" t="str">
        <f>'Master fill'!G7</f>
        <v>Endorsement of Instalment Sale</v>
      </c>
      <c r="H7" s="128"/>
      <c r="I7" s="128"/>
      <c r="J7" s="128"/>
      <c r="K7" s="295">
        <f>'Master fill'!K7</f>
        <v>0</v>
      </c>
      <c r="L7" s="253"/>
      <c r="M7" s="128" t="s">
        <v>27</v>
      </c>
      <c r="N7" s="129"/>
      <c r="O7" s="129"/>
      <c r="P7" s="128"/>
      <c r="Q7" s="128" t="s">
        <v>87</v>
      </c>
      <c r="R7" s="130" t="e">
        <f>1-($E$16/$E$13)</f>
        <v>#DIV/0!</v>
      </c>
      <c r="S7" s="127"/>
      <c r="T7" s="210"/>
      <c r="U7" s="258" t="str">
        <f>'Master fill'!M7</f>
        <v>Electricity</v>
      </c>
      <c r="V7" s="259"/>
      <c r="W7" s="248" t="e">
        <f>'Master fill'!O7</f>
        <v>#DIV/0!</v>
      </c>
      <c r="X7" s="262">
        <f>'Master fill'!P7</f>
        <v>0</v>
      </c>
      <c r="Y7" s="248" t="e">
        <f>'Master fill'!Q7</f>
        <v>#DIV/0!</v>
      </c>
      <c r="Z7" s="247">
        <f>'Master fill'!R7</f>
        <v>10.5</v>
      </c>
      <c r="AA7" s="248" t="e">
        <f>'Master fill'!S7</f>
        <v>#DIV/0!</v>
      </c>
      <c r="AB7" s="210"/>
      <c r="AC7" s="204" t="s">
        <v>121</v>
      </c>
      <c r="AD7" s="203"/>
      <c r="AE7" s="216">
        <f>'Master fill'!W7</f>
        <v>0</v>
      </c>
      <c r="AF7" s="216">
        <f>'Master fill'!X7</f>
        <v>0</v>
      </c>
      <c r="AG7" s="216">
        <f>'Master fill'!Y7</f>
        <v>0</v>
      </c>
      <c r="AH7" s="216">
        <f>'Master fill'!Z7</f>
        <v>0</v>
      </c>
      <c r="AI7" s="216">
        <f>'Master fill'!AA7</f>
        <v>0</v>
      </c>
      <c r="AJ7" s="216">
        <f>'Master fill'!AB7</f>
        <v>0</v>
      </c>
      <c r="AK7" s="216">
        <f>'Master fill'!AC7</f>
        <v>0</v>
      </c>
      <c r="AL7" s="216">
        <f>'Master fill'!AD7</f>
        <v>0</v>
      </c>
      <c r="AM7" s="216">
        <f>'Master fill'!AE7</f>
        <v>0</v>
      </c>
      <c r="AN7" s="216">
        <f>'Master fill'!AF7</f>
        <v>0</v>
      </c>
      <c r="AO7" s="216">
        <f>'Master fill'!AG7</f>
        <v>0</v>
      </c>
      <c r="AP7" s="216">
        <f>'Master fill'!AH7</f>
        <v>0</v>
      </c>
      <c r="AQ7" s="216">
        <f>'Master fill'!AI7</f>
        <v>0</v>
      </c>
      <c r="AR7" s="216">
        <f>'Master fill'!AJ7</f>
        <v>0</v>
      </c>
      <c r="AS7" s="216">
        <f>'Master fill'!AK7</f>
        <v>0</v>
      </c>
      <c r="AT7" s="216">
        <f>'Master fill'!AL7</f>
        <v>0</v>
      </c>
      <c r="AU7" s="216">
        <f>'Master fill'!AM7</f>
        <v>0</v>
      </c>
      <c r="AV7" s="216">
        <f>'Master fill'!AN7</f>
        <v>0</v>
      </c>
      <c r="AW7" s="216">
        <f>'Master fill'!AO7</f>
        <v>0</v>
      </c>
      <c r="AX7" s="216">
        <f>'Master fill'!AP7</f>
        <v>0</v>
      </c>
      <c r="AY7" s="216">
        <f>'Master fill'!AQ7</f>
        <v>0</v>
      </c>
    </row>
    <row r="8" spans="1:52" ht="18" customHeight="1" x14ac:dyDescent="0.65">
      <c r="A8" s="238"/>
      <c r="B8" s="128" t="str">
        <f>'Master fill'!B8</f>
        <v>Property appreciation rate (ZAHomes)</v>
      </c>
      <c r="C8" s="232"/>
      <c r="D8" s="233"/>
      <c r="E8" s="329">
        <f>'Master fill'!E8</f>
        <v>0.03</v>
      </c>
      <c r="F8" s="164"/>
      <c r="G8" s="128" t="str">
        <f>'Master fill'!G8</f>
        <v>Renovation costs (excluding contingency)</v>
      </c>
      <c r="H8" s="128"/>
      <c r="I8" s="128"/>
      <c r="J8" s="166"/>
      <c r="K8" s="295">
        <f>'Master fill'!K8</f>
        <v>0</v>
      </c>
      <c r="L8" s="253"/>
      <c r="M8" s="128" t="s">
        <v>19</v>
      </c>
      <c r="N8" s="129"/>
      <c r="O8" s="129"/>
      <c r="P8" s="128"/>
      <c r="Q8" s="128" t="s">
        <v>315</v>
      </c>
      <c r="R8" s="130" t="e">
        <f>$E$20/$E$16</f>
        <v>#DIV/0!</v>
      </c>
      <c r="S8" s="170"/>
      <c r="T8" s="210"/>
      <c r="U8" s="258" t="str">
        <f>'Master fill'!M8</f>
        <v>Placeholder income</v>
      </c>
      <c r="V8" s="259"/>
      <c r="W8" s="248" t="e">
        <f>'Master fill'!O8</f>
        <v>#DIV/0!</v>
      </c>
      <c r="X8" s="262">
        <f>'Master fill'!P8</f>
        <v>0</v>
      </c>
      <c r="Y8" s="248" t="e">
        <f>'Master fill'!Q8</f>
        <v>#DIV/0!</v>
      </c>
      <c r="Z8" s="247">
        <f>'Master fill'!R8</f>
        <v>10.5</v>
      </c>
      <c r="AA8" s="248" t="e">
        <f>'Master fill'!S8</f>
        <v>#DIV/0!</v>
      </c>
      <c r="AB8" s="210"/>
      <c r="AC8" s="204" t="s">
        <v>122</v>
      </c>
      <c r="AD8" s="203"/>
      <c r="AE8" s="216">
        <f>'Master fill'!W8</f>
        <v>0</v>
      </c>
      <c r="AF8" s="216">
        <f>'Master fill'!X8</f>
        <v>0</v>
      </c>
      <c r="AG8" s="216">
        <f>'Master fill'!Y8</f>
        <v>0</v>
      </c>
      <c r="AH8" s="216">
        <f>'Master fill'!Z8</f>
        <v>0</v>
      </c>
      <c r="AI8" s="216">
        <f>'Master fill'!AA8</f>
        <v>0</v>
      </c>
      <c r="AJ8" s="216">
        <f>'Master fill'!AB8</f>
        <v>0</v>
      </c>
      <c r="AK8" s="216">
        <f>'Master fill'!AC8</f>
        <v>0</v>
      </c>
      <c r="AL8" s="216">
        <f>'Master fill'!AD8</f>
        <v>0</v>
      </c>
      <c r="AM8" s="216">
        <f>'Master fill'!AE8</f>
        <v>0</v>
      </c>
      <c r="AN8" s="216">
        <f>'Master fill'!AF8</f>
        <v>0</v>
      </c>
      <c r="AO8" s="216">
        <f>'Master fill'!AG8</f>
        <v>0</v>
      </c>
      <c r="AP8" s="216">
        <f>'Master fill'!AH8</f>
        <v>0</v>
      </c>
      <c r="AQ8" s="216">
        <f>'Master fill'!AI8</f>
        <v>0</v>
      </c>
      <c r="AR8" s="216">
        <f>'Master fill'!AJ8</f>
        <v>0</v>
      </c>
      <c r="AS8" s="216">
        <f>'Master fill'!AK8</f>
        <v>0</v>
      </c>
      <c r="AT8" s="216">
        <f>'Master fill'!AL8</f>
        <v>0</v>
      </c>
      <c r="AU8" s="216">
        <f>'Master fill'!AM8</f>
        <v>0</v>
      </c>
      <c r="AV8" s="216">
        <f>'Master fill'!AN8</f>
        <v>0</v>
      </c>
      <c r="AW8" s="216">
        <f>'Master fill'!AO8</f>
        <v>0</v>
      </c>
      <c r="AX8" s="216">
        <f>'Master fill'!AP8</f>
        <v>0</v>
      </c>
      <c r="AY8" s="216">
        <f>'Master fill'!AQ8</f>
        <v>0</v>
      </c>
    </row>
    <row r="9" spans="1:52" ht="18" customHeight="1" x14ac:dyDescent="0.65">
      <c r="A9" s="238"/>
      <c r="B9" s="128" t="str">
        <f>'Master fill'!B9</f>
        <v>Appreciation rate (Lightstone)</v>
      </c>
      <c r="C9" s="232"/>
      <c r="D9" s="233"/>
      <c r="E9" s="329" t="str">
        <f>'Master fill'!E9</f>
        <v/>
      </c>
      <c r="F9" s="164"/>
      <c r="G9" s="128" t="str">
        <f>'Master fill'!G9</f>
        <v>10%Contigency</v>
      </c>
      <c r="H9" s="128"/>
      <c r="I9" s="172"/>
      <c r="J9" s="172"/>
      <c r="K9" s="295">
        <f>'Master fill'!K9</f>
        <v>0</v>
      </c>
      <c r="L9" s="253"/>
      <c r="M9" s="128" t="s">
        <v>103</v>
      </c>
      <c r="N9" s="129"/>
      <c r="O9" s="129"/>
      <c r="P9" s="128"/>
      <c r="Q9" s="128" t="s">
        <v>316</v>
      </c>
      <c r="R9" s="131" t="e">
        <f>(E20*12)/E16</f>
        <v>#DIV/0!</v>
      </c>
      <c r="S9" s="170"/>
      <c r="T9" s="210"/>
      <c r="U9" s="129"/>
      <c r="V9" s="129"/>
      <c r="W9" s="129"/>
      <c r="X9" s="139"/>
      <c r="Y9" s="127"/>
      <c r="Z9" s="127"/>
      <c r="AA9" s="127"/>
      <c r="AB9" s="210"/>
      <c r="AC9" s="168"/>
      <c r="AD9" s="129"/>
      <c r="AE9" s="170"/>
      <c r="AF9" s="170"/>
      <c r="AG9" s="170"/>
      <c r="AH9" s="170"/>
      <c r="AI9" s="170"/>
      <c r="AJ9" s="170"/>
      <c r="AK9" s="170"/>
      <c r="AL9" s="170"/>
      <c r="AM9" s="170"/>
      <c r="AN9" s="170"/>
      <c r="AO9" s="170"/>
      <c r="AP9" s="170"/>
      <c r="AQ9" s="170"/>
      <c r="AR9" s="170"/>
      <c r="AS9" s="170"/>
      <c r="AT9" s="170"/>
      <c r="AU9" s="170"/>
      <c r="AV9" s="170"/>
      <c r="AW9" s="170"/>
      <c r="AX9" s="170"/>
      <c r="AY9" s="170"/>
    </row>
    <row r="10" spans="1:52" ht="18" customHeight="1" x14ac:dyDescent="0.65">
      <c r="A10" s="238"/>
      <c r="B10" s="128"/>
      <c r="C10" s="128"/>
      <c r="D10" s="164"/>
      <c r="E10" s="224"/>
      <c r="F10" s="164"/>
      <c r="G10" s="128" t="str">
        <f>'Master fill'!G10</f>
        <v>Sourcing Agent Fee (5%)</v>
      </c>
      <c r="H10" s="128"/>
      <c r="I10" s="128"/>
      <c r="J10" s="128"/>
      <c r="K10" s="295">
        <f>'Master fill'!K10</f>
        <v>0</v>
      </c>
      <c r="L10" s="253"/>
      <c r="M10" s="128" t="s">
        <v>331</v>
      </c>
      <c r="N10" s="129"/>
      <c r="O10" s="129"/>
      <c r="P10" s="128"/>
      <c r="Q10" s="128" t="s">
        <v>44</v>
      </c>
      <c r="R10" s="130" t="e">
        <f>(O20*12)/(E16+K21)</f>
        <v>#DIV/0!</v>
      </c>
      <c r="S10" s="170"/>
      <c r="T10" s="210"/>
      <c r="U10" s="807" t="str">
        <f>'Master fill'!M10</f>
        <v>Total</v>
      </c>
      <c r="V10" s="807"/>
      <c r="W10" s="249" t="e">
        <f>'Master fill'!O10</f>
        <v>#DIV/0!</v>
      </c>
      <c r="X10" s="139"/>
      <c r="Y10" s="249" t="e">
        <f>'Master fill'!Q10</f>
        <v>#DIV/0!</v>
      </c>
      <c r="Z10" s="127"/>
      <c r="AA10" s="249" t="e">
        <f>'Master fill'!S10</f>
        <v>#DIV/0!</v>
      </c>
      <c r="AB10" s="210"/>
      <c r="AC10" s="807" t="s">
        <v>379</v>
      </c>
      <c r="AD10" s="807"/>
      <c r="AE10" s="225">
        <f>'Master fill'!W10</f>
        <v>0</v>
      </c>
      <c r="AF10" s="225">
        <f>'Master fill'!X10</f>
        <v>0</v>
      </c>
      <c r="AG10" s="225">
        <f>'Master fill'!Y10</f>
        <v>0</v>
      </c>
      <c r="AH10" s="225">
        <f>'Master fill'!Z10</f>
        <v>0</v>
      </c>
      <c r="AI10" s="225">
        <f>'Master fill'!AA10</f>
        <v>0</v>
      </c>
      <c r="AJ10" s="225">
        <f>'Master fill'!AB10</f>
        <v>0</v>
      </c>
      <c r="AK10" s="225">
        <f>'Master fill'!AC10</f>
        <v>0</v>
      </c>
      <c r="AL10" s="225">
        <f>'Master fill'!AD10</f>
        <v>0</v>
      </c>
      <c r="AM10" s="225">
        <f>'Master fill'!AE10</f>
        <v>0</v>
      </c>
      <c r="AN10" s="225">
        <f>'Master fill'!AF10</f>
        <v>0</v>
      </c>
      <c r="AO10" s="225">
        <f>'Master fill'!AG10</f>
        <v>0</v>
      </c>
      <c r="AP10" s="225">
        <f>'Master fill'!AH10</f>
        <v>0</v>
      </c>
      <c r="AQ10" s="225">
        <f>'Master fill'!AI10</f>
        <v>0</v>
      </c>
      <c r="AR10" s="225">
        <f>'Master fill'!AJ10</f>
        <v>0</v>
      </c>
      <c r="AS10" s="225">
        <f>'Master fill'!AK10</f>
        <v>0</v>
      </c>
      <c r="AT10" s="225">
        <f>'Master fill'!AL10</f>
        <v>0</v>
      </c>
      <c r="AU10" s="225">
        <f>'Master fill'!AM10</f>
        <v>0</v>
      </c>
      <c r="AV10" s="225">
        <f>'Master fill'!AN10</f>
        <v>0</v>
      </c>
      <c r="AW10" s="225">
        <f>'Master fill'!AO10</f>
        <v>0</v>
      </c>
      <c r="AX10" s="225">
        <f>'Master fill'!AP10</f>
        <v>0</v>
      </c>
      <c r="AY10" s="225">
        <f>'Master fill'!AQ10</f>
        <v>0</v>
      </c>
    </row>
    <row r="11" spans="1:52" ht="18" customHeight="1" x14ac:dyDescent="0.65">
      <c r="A11" s="238"/>
      <c r="B11" s="406" t="str">
        <f>'Master fill'!B11</f>
        <v>PROPERTY VALUE</v>
      </c>
      <c r="C11" s="412"/>
      <c r="D11" s="412"/>
      <c r="E11" s="224"/>
      <c r="F11" s="164"/>
      <c r="G11" s="128" t="str">
        <f>'Master fill'!G11</f>
        <v>Arrears Rates &amp; Taxes</v>
      </c>
      <c r="H11" s="128"/>
      <c r="I11" s="128"/>
      <c r="J11" s="128"/>
      <c r="K11" s="295">
        <f>'Master fill'!K11</f>
        <v>0</v>
      </c>
      <c r="L11" s="253"/>
      <c r="M11" s="128" t="s">
        <v>17</v>
      </c>
      <c r="N11" s="129"/>
      <c r="O11" s="129"/>
      <c r="P11" s="128"/>
      <c r="Q11" s="128" t="s">
        <v>43</v>
      </c>
      <c r="R11" s="131" t="e">
        <f>E25/(E20+E22)</f>
        <v>#DIV/0!</v>
      </c>
      <c r="S11" s="170"/>
      <c r="T11" s="210"/>
      <c r="U11" s="129"/>
      <c r="V11" s="129"/>
      <c r="W11" s="129"/>
      <c r="X11" s="128"/>
      <c r="Y11" s="165"/>
      <c r="Z11" s="165"/>
      <c r="AA11" s="170"/>
      <c r="AB11" s="210"/>
      <c r="AC11" s="451" t="str">
        <f>'Master fill'!U11</f>
        <v>Room qty Validation</v>
      </c>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f>'Master fill'!AQ11</f>
        <v>0</v>
      </c>
    </row>
    <row r="12" spans="1:52" ht="18" customHeight="1" x14ac:dyDescent="0.65">
      <c r="A12" s="238"/>
      <c r="B12" s="128" t="str">
        <f>'Master fill'!B12</f>
        <v>Asking Price</v>
      </c>
      <c r="C12" s="128"/>
      <c r="D12" s="128"/>
      <c r="E12" s="293">
        <f>'Master fill'!E12</f>
        <v>0</v>
      </c>
      <c r="F12" s="164"/>
      <c r="G12" s="128" t="str">
        <f>'Master fill'!G12</f>
        <v>Arrears Levy &amp; HOA</v>
      </c>
      <c r="H12" s="128"/>
      <c r="I12" s="128"/>
      <c r="J12" s="128"/>
      <c r="K12" s="295">
        <f>'Master fill'!K12</f>
        <v>0</v>
      </c>
      <c r="L12" s="253"/>
      <c r="M12" s="128" t="s">
        <v>46</v>
      </c>
      <c r="N12" s="129"/>
      <c r="O12" s="129"/>
      <c r="P12" s="128"/>
      <c r="Q12" s="128" t="s">
        <v>373</v>
      </c>
      <c r="R12" s="130" t="e">
        <f>(((E18-E25)*12)/(E16+K21))</f>
        <v>#DIV/0!</v>
      </c>
      <c r="S12" s="170"/>
      <c r="T12" s="210"/>
      <c r="U12" s="809" t="str">
        <f>'Master fill'!M12</f>
        <v>STUDENT ACCOMMODATION EXPENSES</v>
      </c>
      <c r="V12" s="810"/>
      <c r="W12" s="810"/>
      <c r="X12" s="810"/>
      <c r="Y12" s="810"/>
      <c r="Z12" s="810"/>
      <c r="AA12" s="811"/>
      <c r="AB12" s="210"/>
      <c r="AC12" s="809" t="s">
        <v>384</v>
      </c>
      <c r="AD12" s="810"/>
      <c r="AE12" s="810"/>
      <c r="AF12" s="810"/>
      <c r="AG12" s="810"/>
      <c r="AH12" s="810"/>
      <c r="AI12" s="811"/>
      <c r="AJ12" s="251"/>
      <c r="AK12" s="251"/>
      <c r="AL12" s="251"/>
      <c r="AM12" s="251"/>
      <c r="AN12" s="251"/>
      <c r="AO12" s="251"/>
      <c r="AP12" s="251"/>
      <c r="AQ12" s="251"/>
      <c r="AR12" s="251"/>
      <c r="AS12" s="251"/>
      <c r="AT12" s="251"/>
      <c r="AU12" s="251"/>
      <c r="AV12" s="251"/>
      <c r="AW12" s="251"/>
      <c r="AX12" s="251"/>
      <c r="AY12" s="251"/>
    </row>
    <row r="13" spans="1:52" ht="18" customHeight="1" x14ac:dyDescent="0.65">
      <c r="A13" s="238"/>
      <c r="B13" s="128" t="str">
        <f>'Master fill'!B13</f>
        <v>Lightstone Value (MV)</v>
      </c>
      <c r="C13" s="128"/>
      <c r="D13" s="128"/>
      <c r="E13" s="293">
        <f>'Master fill'!E13</f>
        <v>0</v>
      </c>
      <c r="F13" s="164"/>
      <c r="G13" s="128" t="str">
        <f>'Master fill'!G13</f>
        <v>Arrears Municipal Accounts</v>
      </c>
      <c r="H13" s="128"/>
      <c r="I13" s="128"/>
      <c r="J13" s="128"/>
      <c r="K13" s="295">
        <f>'Master fill'!K13</f>
        <v>0</v>
      </c>
      <c r="L13" s="253"/>
      <c r="M13" s="128" t="s">
        <v>18</v>
      </c>
      <c r="N13" s="129"/>
      <c r="O13" s="129"/>
      <c r="P13" s="128"/>
      <c r="Q13" s="128" t="s">
        <v>110</v>
      </c>
      <c r="R13" s="229" t="e">
        <f>AA28</f>
        <v>#DIV/0!</v>
      </c>
      <c r="S13" s="170"/>
      <c r="T13" s="210"/>
      <c r="U13" s="812"/>
      <c r="V13" s="813"/>
      <c r="W13" s="813"/>
      <c r="X13" s="813"/>
      <c r="Y13" s="813"/>
      <c r="Z13" s="813"/>
      <c r="AA13" s="814"/>
      <c r="AB13" s="210"/>
      <c r="AC13" s="812"/>
      <c r="AD13" s="813"/>
      <c r="AE13" s="813"/>
      <c r="AF13" s="813"/>
      <c r="AG13" s="813"/>
      <c r="AH13" s="813"/>
      <c r="AI13" s="814"/>
      <c r="AJ13" s="251"/>
      <c r="AK13" s="251"/>
      <c r="AL13" s="251"/>
      <c r="AM13" s="251"/>
      <c r="AN13" s="251"/>
      <c r="AO13" s="251"/>
      <c r="AP13" s="251"/>
      <c r="AQ13" s="251"/>
      <c r="AR13" s="251"/>
      <c r="AS13" s="251"/>
      <c r="AT13" s="251"/>
      <c r="AU13" s="251"/>
      <c r="AV13" s="251"/>
      <c r="AW13" s="251"/>
      <c r="AX13" s="251"/>
      <c r="AY13" s="251"/>
    </row>
    <row r="14" spans="1:52" ht="18" customHeight="1" x14ac:dyDescent="0.65">
      <c r="A14" s="238"/>
      <c r="B14" s="128" t="str">
        <f>'Master fill'!B14</f>
        <v>Property 24</v>
      </c>
      <c r="C14" s="128"/>
      <c r="D14" s="128"/>
      <c r="E14" s="293">
        <f>'Master fill'!E14</f>
        <v>0</v>
      </c>
      <c r="F14" s="164"/>
      <c r="G14" s="128" t="str">
        <f>'Master fill'!G14</f>
        <v>Eviction Costs</v>
      </c>
      <c r="H14" s="128"/>
      <c r="I14" s="128"/>
      <c r="J14" s="128"/>
      <c r="K14" s="295">
        <f>'Master fill'!K14</f>
        <v>0</v>
      </c>
      <c r="L14" s="253"/>
      <c r="M14" s="128" t="s">
        <v>351</v>
      </c>
      <c r="N14" s="219"/>
      <c r="O14" s="219"/>
      <c r="P14" s="219"/>
      <c r="Q14" s="128" t="s">
        <v>368</v>
      </c>
      <c r="R14" s="221" t="e">
        <f>((E16+K8)/E15)</f>
        <v>#DIV/0!</v>
      </c>
      <c r="S14" s="170"/>
      <c r="T14" s="210"/>
      <c r="U14" s="863" t="s">
        <v>380</v>
      </c>
      <c r="V14" s="864"/>
      <c r="W14" s="867" t="s">
        <v>132</v>
      </c>
      <c r="X14" s="867" t="s">
        <v>117</v>
      </c>
      <c r="Y14" s="867" t="s">
        <v>106</v>
      </c>
      <c r="Z14" s="867" t="s">
        <v>153</v>
      </c>
      <c r="AA14" s="867" t="s">
        <v>89</v>
      </c>
      <c r="AB14" s="210"/>
      <c r="AC14" s="816" t="s">
        <v>380</v>
      </c>
      <c r="AD14" s="816"/>
      <c r="AE14" s="815" t="s">
        <v>118</v>
      </c>
      <c r="AF14" s="815" t="s">
        <v>117</v>
      </c>
      <c r="AG14" s="815" t="s">
        <v>106</v>
      </c>
      <c r="AH14" s="815" t="s">
        <v>153</v>
      </c>
      <c r="AI14" s="815" t="s">
        <v>89</v>
      </c>
      <c r="AJ14" s="251"/>
      <c r="AK14" s="251"/>
      <c r="AL14" s="251"/>
      <c r="AM14" s="251"/>
      <c r="AN14" s="251"/>
      <c r="AO14" s="251"/>
      <c r="AP14" s="251"/>
      <c r="AQ14" s="251"/>
      <c r="AR14" s="251"/>
      <c r="AS14" s="251"/>
      <c r="AT14" s="251"/>
      <c r="AU14" s="251"/>
      <c r="AV14" s="251"/>
      <c r="AW14" s="251"/>
      <c r="AX14" s="251"/>
      <c r="AY14" s="251"/>
    </row>
    <row r="15" spans="1:52" ht="18" customHeight="1" x14ac:dyDescent="0.65">
      <c r="A15" s="238"/>
      <c r="B15" s="128" t="str">
        <f>'Master fill'!B15</f>
        <v>After Repair Value</v>
      </c>
      <c r="C15" s="128"/>
      <c r="D15" s="128"/>
      <c r="E15" s="293">
        <f>'Master fill'!E15</f>
        <v>0</v>
      </c>
      <c r="F15" s="164"/>
      <c r="G15" s="128" t="str">
        <f>'Master fill'!G15</f>
        <v>Holding Costs (0 Months)</v>
      </c>
      <c r="H15" s="128"/>
      <c r="I15" s="128"/>
      <c r="J15" s="128"/>
      <c r="K15" s="295">
        <f>'Master fill'!K15</f>
        <v>0</v>
      </c>
      <c r="L15" s="253"/>
      <c r="M15" s="128"/>
      <c r="N15" s="170"/>
      <c r="O15" s="170"/>
      <c r="P15" s="170"/>
      <c r="Q15" s="170"/>
      <c r="R15" s="170"/>
      <c r="S15" s="170"/>
      <c r="T15" s="210"/>
      <c r="U15" s="865"/>
      <c r="V15" s="866"/>
      <c r="W15" s="868"/>
      <c r="X15" s="868"/>
      <c r="Y15" s="868"/>
      <c r="Z15" s="868"/>
      <c r="AA15" s="868"/>
      <c r="AB15" s="210"/>
      <c r="AC15" s="871"/>
      <c r="AD15" s="871"/>
      <c r="AE15" s="815"/>
      <c r="AF15" s="815"/>
      <c r="AG15" s="815"/>
      <c r="AH15" s="815"/>
      <c r="AI15" s="815"/>
      <c r="AJ15" s="251"/>
      <c r="AK15" s="251"/>
      <c r="AL15" s="251"/>
      <c r="AM15" s="251"/>
      <c r="AN15" s="251"/>
      <c r="AO15" s="251"/>
      <c r="AP15" s="251"/>
      <c r="AQ15" s="251"/>
      <c r="AR15" s="251"/>
      <c r="AS15" s="251"/>
      <c r="AT15" s="251"/>
      <c r="AU15" s="251"/>
      <c r="AV15" s="251"/>
      <c r="AW15" s="251"/>
      <c r="AX15" s="251"/>
      <c r="AY15" s="251"/>
    </row>
    <row r="16" spans="1:52" ht="18" customHeight="1" x14ac:dyDescent="0.65">
      <c r="A16" s="238"/>
      <c r="B16" s="128" t="str">
        <f>'Master fill'!B16</f>
        <v>Purchase Price / Acquisition</v>
      </c>
      <c r="C16" s="128"/>
      <c r="D16" s="128"/>
      <c r="E16" s="293">
        <f>'Master fill'!E16</f>
        <v>0</v>
      </c>
      <c r="F16" s="164"/>
      <c r="G16" s="128" t="str">
        <f>'Master fill'!G16</f>
        <v>Sub-division Costs</v>
      </c>
      <c r="H16" s="128"/>
      <c r="I16" s="128"/>
      <c r="J16" s="128"/>
      <c r="K16" s="295">
        <f>'Master fill'!K16</f>
        <v>0</v>
      </c>
      <c r="L16" s="253"/>
      <c r="M16" s="800" t="s">
        <v>95</v>
      </c>
      <c r="N16" s="800"/>
      <c r="O16" s="800"/>
      <c r="P16" s="800"/>
      <c r="Q16" s="800"/>
      <c r="R16" s="800"/>
      <c r="S16" s="800"/>
      <c r="T16" s="210"/>
      <c r="U16" s="204" t="str">
        <f>'Master fill'!M16</f>
        <v>Electricity</v>
      </c>
      <c r="V16" s="203"/>
      <c r="W16" s="250">
        <f>'Master fill'!O16</f>
        <v>150</v>
      </c>
      <c r="X16" s="263">
        <f>'Master fill'!P16</f>
        <v>0</v>
      </c>
      <c r="Y16" s="250">
        <f>'Master fill'!Q16</f>
        <v>0</v>
      </c>
      <c r="Z16" s="263">
        <f>'Master fill'!R16</f>
        <v>11</v>
      </c>
      <c r="AA16" s="250">
        <f>'Master fill'!S16</f>
        <v>0</v>
      </c>
      <c r="AB16" s="210"/>
      <c r="AC16" s="808" t="s">
        <v>154</v>
      </c>
      <c r="AD16" s="808"/>
      <c r="AE16" s="226">
        <f>'Master fill'!W16</f>
        <v>0</v>
      </c>
      <c r="AF16" s="246">
        <f>'Master fill'!X16</f>
        <v>0</v>
      </c>
      <c r="AG16" s="226">
        <f>'Master fill'!Y16</f>
        <v>0</v>
      </c>
      <c r="AH16" s="246">
        <f>'Master fill'!Z16</f>
        <v>0</v>
      </c>
      <c r="AI16" s="226">
        <f>'Master fill'!AA16</f>
        <v>0</v>
      </c>
      <c r="AJ16" s="251"/>
      <c r="AK16" s="251"/>
      <c r="AL16" s="251"/>
      <c r="AM16" s="251"/>
      <c r="AN16" s="251"/>
      <c r="AO16" s="251"/>
      <c r="AP16" s="251"/>
      <c r="AQ16" s="251"/>
      <c r="AR16" s="251"/>
      <c r="AS16" s="251"/>
      <c r="AT16" s="251"/>
      <c r="AU16" s="251"/>
      <c r="AV16" s="251"/>
      <c r="AW16" s="251"/>
      <c r="AX16" s="251"/>
      <c r="AY16" s="251"/>
    </row>
    <row r="17" spans="1:52" ht="18" customHeight="1" x14ac:dyDescent="0.65">
      <c r="A17" s="238"/>
      <c r="B17" s="164"/>
      <c r="C17" s="164"/>
      <c r="D17" s="164"/>
      <c r="E17" s="164"/>
      <c r="F17" s="164"/>
      <c r="G17" s="128" t="str">
        <f>'Master fill'!G17</f>
        <v>Plan Approval Costs</v>
      </c>
      <c r="H17" s="128"/>
      <c r="I17" s="128"/>
      <c r="J17" s="128"/>
      <c r="K17" s="295">
        <f>'Master fill'!K17</f>
        <v>0</v>
      </c>
      <c r="L17" s="253"/>
      <c r="M17" s="800"/>
      <c r="N17" s="800"/>
      <c r="O17" s="800"/>
      <c r="P17" s="800"/>
      <c r="Q17" s="800"/>
      <c r="R17" s="800"/>
      <c r="S17" s="800"/>
      <c r="T17" s="210"/>
      <c r="U17" s="204" t="str">
        <f>'Master fill'!M17</f>
        <v>Water</v>
      </c>
      <c r="V17" s="203"/>
      <c r="W17" s="250">
        <f>'Master fill'!O17</f>
        <v>100</v>
      </c>
      <c r="X17" s="263">
        <f>'Master fill'!P17</f>
        <v>0</v>
      </c>
      <c r="Y17" s="250">
        <f>'Master fill'!Q17</f>
        <v>0</v>
      </c>
      <c r="Z17" s="263">
        <f>'Master fill'!R17</f>
        <v>11</v>
      </c>
      <c r="AA17" s="250">
        <f>'Master fill'!S17</f>
        <v>0</v>
      </c>
      <c r="AB17" s="210"/>
      <c r="AC17" s="806" t="s">
        <v>155</v>
      </c>
      <c r="AD17" s="806"/>
      <c r="AE17" s="226">
        <f>'Master fill'!W17</f>
        <v>0</v>
      </c>
      <c r="AF17" s="246">
        <f>'Master fill'!X17</f>
        <v>0</v>
      </c>
      <c r="AG17" s="226">
        <f>'Master fill'!Y17</f>
        <v>0</v>
      </c>
      <c r="AH17" s="246">
        <f>'Master fill'!Z17</f>
        <v>0</v>
      </c>
      <c r="AI17" s="226">
        <f>'Master fill'!AA17</f>
        <v>0</v>
      </c>
      <c r="AJ17" s="251"/>
      <c r="AK17" s="251"/>
      <c r="AL17" s="251"/>
      <c r="AM17" s="251"/>
      <c r="AN17" s="251"/>
      <c r="AO17" s="251"/>
      <c r="AP17" s="251"/>
      <c r="AQ17" s="251"/>
      <c r="AR17" s="251"/>
      <c r="AS17" s="251"/>
      <c r="AT17" s="251"/>
      <c r="AU17" s="251"/>
      <c r="AV17" s="251"/>
      <c r="AW17" s="251"/>
      <c r="AX17" s="251"/>
      <c r="AY17" s="251"/>
    </row>
    <row r="18" spans="1:52" ht="18" customHeight="1" x14ac:dyDescent="0.65">
      <c r="A18" s="238"/>
      <c r="B18" s="406" t="str">
        <f>'Master fill'!B18</f>
        <v>INCOME</v>
      </c>
      <c r="C18" s="164"/>
      <c r="D18" s="164"/>
      <c r="E18" s="300" t="e">
        <f>SUM(E20:E22)</f>
        <v>#DIV/0!</v>
      </c>
      <c r="F18" s="164"/>
      <c r="G18" s="128" t="str">
        <f>'Master fill'!G18</f>
        <v>Zoning Costs</v>
      </c>
      <c r="H18" s="128"/>
      <c r="I18" s="128"/>
      <c r="J18" s="128"/>
      <c r="K18" s="295">
        <f>'Master fill'!K18</f>
        <v>0</v>
      </c>
      <c r="L18" s="253"/>
      <c r="M18" s="869" t="s">
        <v>376</v>
      </c>
      <c r="N18" s="860" t="s">
        <v>94</v>
      </c>
      <c r="O18" s="860"/>
      <c r="P18" s="860"/>
      <c r="Q18" s="860"/>
      <c r="R18" s="826" t="s">
        <v>85</v>
      </c>
      <c r="S18" s="133"/>
      <c r="T18" s="210"/>
      <c r="U18" s="204" t="str">
        <f>'Master fill'!M18</f>
        <v>Rates &amp; taxes</v>
      </c>
      <c r="V18" s="203"/>
      <c r="W18" s="250" t="e">
        <f>'Master fill'!O18</f>
        <v>#DIV/0!</v>
      </c>
      <c r="X18" s="263">
        <f>'Master fill'!P18</f>
        <v>0</v>
      </c>
      <c r="Y18" s="250">
        <f>'Master fill'!Q18</f>
        <v>0</v>
      </c>
      <c r="Z18" s="263">
        <f>'Master fill'!R18</f>
        <v>12</v>
      </c>
      <c r="AA18" s="250">
        <f>'Master fill'!S18</f>
        <v>0</v>
      </c>
      <c r="AB18" s="210"/>
      <c r="AC18" s="808" t="s">
        <v>119</v>
      </c>
      <c r="AD18" s="808"/>
      <c r="AE18" s="226">
        <f>'Master fill'!W18</f>
        <v>0</v>
      </c>
      <c r="AF18" s="246">
        <f>'Master fill'!X18</f>
        <v>0</v>
      </c>
      <c r="AG18" s="226">
        <f>'Master fill'!Y18</f>
        <v>0</v>
      </c>
      <c r="AH18" s="246">
        <f>'Master fill'!Z18</f>
        <v>0</v>
      </c>
      <c r="AI18" s="226">
        <f>'Master fill'!AA18</f>
        <v>0</v>
      </c>
      <c r="AJ18" s="251"/>
      <c r="AK18" s="251"/>
      <c r="AL18" s="251"/>
      <c r="AM18" s="251"/>
      <c r="AN18" s="251"/>
      <c r="AO18" s="251"/>
      <c r="AP18" s="251"/>
      <c r="AQ18" s="251"/>
      <c r="AR18" s="251"/>
      <c r="AS18" s="251"/>
      <c r="AT18" s="251"/>
      <c r="AU18" s="251"/>
      <c r="AV18" s="251"/>
      <c r="AW18" s="251"/>
      <c r="AX18" s="251"/>
      <c r="AY18" s="251"/>
    </row>
    <row r="19" spans="1:52" ht="18" customHeight="1" x14ac:dyDescent="0.65">
      <c r="A19" s="238"/>
      <c r="B19" s="164"/>
      <c r="C19" s="164"/>
      <c r="D19" s="164"/>
      <c r="E19" s="164"/>
      <c r="F19" s="164"/>
      <c r="G19" s="128" t="str">
        <f>'Master fill'!G19</f>
        <v>Tenant Placement Costs</v>
      </c>
      <c r="H19" s="128"/>
      <c r="I19" s="128"/>
      <c r="J19" s="128"/>
      <c r="K19" s="295">
        <f>'Master fill'!K19</f>
        <v>0</v>
      </c>
      <c r="L19" s="253"/>
      <c r="M19" s="870"/>
      <c r="N19" s="180"/>
      <c r="O19" s="181" t="s">
        <v>106</v>
      </c>
      <c r="P19" s="181" t="s">
        <v>89</v>
      </c>
      <c r="Q19" s="181" t="s">
        <v>90</v>
      </c>
      <c r="R19" s="826"/>
      <c r="S19" s="133"/>
      <c r="T19" s="210"/>
      <c r="U19" s="204" t="str">
        <f>'Master fill'!M19</f>
        <v>Wi-Fi</v>
      </c>
      <c r="V19" s="203"/>
      <c r="W19" s="250" t="e">
        <f>'Master fill'!O19</f>
        <v>#DIV/0!</v>
      </c>
      <c r="X19" s="263">
        <f>'Master fill'!P19</f>
        <v>0</v>
      </c>
      <c r="Y19" s="250">
        <f>'Master fill'!Q19</f>
        <v>0</v>
      </c>
      <c r="Z19" s="263">
        <f>'Master fill'!R19</f>
        <v>12</v>
      </c>
      <c r="AA19" s="250">
        <f>'Master fill'!S19</f>
        <v>0</v>
      </c>
      <c r="AB19" s="210"/>
      <c r="AC19" s="806" t="s">
        <v>156</v>
      </c>
      <c r="AD19" s="806"/>
      <c r="AE19" s="226">
        <f>'Master fill'!W19</f>
        <v>0</v>
      </c>
      <c r="AF19" s="246">
        <f>'Master fill'!X19</f>
        <v>0</v>
      </c>
      <c r="AG19" s="226">
        <f>'Master fill'!Y19</f>
        <v>0</v>
      </c>
      <c r="AH19" s="246">
        <f>'Master fill'!Z19</f>
        <v>0</v>
      </c>
      <c r="AI19" s="226">
        <f>'Master fill'!AA19</f>
        <v>0</v>
      </c>
      <c r="AJ19" s="251"/>
      <c r="AK19" s="251"/>
      <c r="AL19" s="251"/>
      <c r="AM19" s="251"/>
      <c r="AN19" s="251"/>
      <c r="AO19" s="251"/>
      <c r="AP19" s="251"/>
      <c r="AQ19" s="251"/>
      <c r="AR19" s="251"/>
      <c r="AS19" s="251"/>
      <c r="AT19" s="251"/>
      <c r="AU19" s="251"/>
      <c r="AV19" s="251"/>
      <c r="AW19" s="251"/>
      <c r="AX19" s="251"/>
      <c r="AY19" s="251"/>
    </row>
    <row r="20" spans="1:52" ht="18" customHeight="1" x14ac:dyDescent="0.65">
      <c r="A20" s="238"/>
      <c r="B20" s="234" t="str">
        <f>'Master fill'!B20</f>
        <v>Monthly Gross Rent Income - Student (annualised)</v>
      </c>
      <c r="C20" s="128"/>
      <c r="D20" s="128"/>
      <c r="E20" s="293" t="e">
        <f>'Master fill'!E20</f>
        <v>#DIV/0!</v>
      </c>
      <c r="F20" s="164"/>
      <c r="G20" s="128" t="str">
        <f>'Master fill'!G20</f>
        <v>Other costs</v>
      </c>
      <c r="H20" s="128"/>
      <c r="I20" s="128"/>
      <c r="J20" s="128"/>
      <c r="K20" s="295">
        <f>'Master fill'!K20</f>
        <v>0</v>
      </c>
      <c r="L20" s="253"/>
      <c r="M20" s="256" t="s">
        <v>47</v>
      </c>
      <c r="N20" s="126"/>
      <c r="O20" s="125" t="e">
        <f t="shared" ref="O20:P24" si="0">X48</f>
        <v>#DIV/0!</v>
      </c>
      <c r="P20" s="192" t="e">
        <f t="shared" si="0"/>
        <v>#DIV/0!</v>
      </c>
      <c r="Q20" s="192" t="e">
        <f>P20</f>
        <v>#DIV/0!</v>
      </c>
      <c r="R20" s="222" t="e">
        <f>Z48</f>
        <v>#DIV/0!</v>
      </c>
      <c r="S20" s="164"/>
      <c r="T20" s="210"/>
      <c r="U20" s="204" t="str">
        <f>'Master fill'!M20</f>
        <v>Cleaning</v>
      </c>
      <c r="V20" s="203"/>
      <c r="W20" s="250" t="e">
        <f>'Master fill'!O20</f>
        <v>#DIV/0!</v>
      </c>
      <c r="X20" s="263">
        <f>'Master fill'!P20</f>
        <v>0</v>
      </c>
      <c r="Y20" s="250">
        <f>'Master fill'!Q20</f>
        <v>2000</v>
      </c>
      <c r="Z20" s="263">
        <f>'Master fill'!R20</f>
        <v>10.5</v>
      </c>
      <c r="AA20" s="250">
        <f>'Master fill'!S20</f>
        <v>21000</v>
      </c>
      <c r="AB20" s="210"/>
      <c r="AC20" s="139"/>
      <c r="AD20" s="170"/>
      <c r="AE20" s="170"/>
      <c r="AF20" s="170"/>
      <c r="AG20" s="170"/>
      <c r="AH20" s="170"/>
      <c r="AI20" s="170"/>
      <c r="AJ20" s="251"/>
      <c r="AK20" s="251"/>
      <c r="AL20" s="251"/>
      <c r="AM20" s="251"/>
      <c r="AN20" s="251"/>
      <c r="AO20" s="251"/>
      <c r="AP20" s="251"/>
      <c r="AQ20" s="251"/>
      <c r="AR20" s="251"/>
      <c r="AS20" s="251"/>
      <c r="AT20" s="251"/>
      <c r="AU20" s="251"/>
      <c r="AV20" s="251"/>
      <c r="AW20" s="251"/>
      <c r="AX20" s="251"/>
      <c r="AY20" s="251"/>
    </row>
    <row r="21" spans="1:52" ht="18" customHeight="1" thickBot="1" x14ac:dyDescent="0.8">
      <c r="A21" s="238"/>
      <c r="B21" s="164"/>
      <c r="C21" s="164"/>
      <c r="D21" s="164"/>
      <c r="E21" s="164"/>
      <c r="F21" s="164"/>
      <c r="G21" s="799" t="str">
        <f>'Master fill'!G21:J21</f>
        <v>Capitalised Expenses</v>
      </c>
      <c r="H21" s="799"/>
      <c r="I21" s="799"/>
      <c r="J21" s="799"/>
      <c r="K21" s="296">
        <f>'Master fill'!K21</f>
        <v>0</v>
      </c>
      <c r="L21" s="253"/>
      <c r="M21" s="139" t="s">
        <v>48</v>
      </c>
      <c r="N21" s="128"/>
      <c r="O21" s="192" t="e">
        <f t="shared" si="0"/>
        <v>#DIV/0!</v>
      </c>
      <c r="P21" s="192" t="e">
        <f t="shared" si="0"/>
        <v>#DIV/0!</v>
      </c>
      <c r="Q21" s="192" t="e">
        <f>Q20+P21</f>
        <v>#DIV/0!</v>
      </c>
      <c r="R21" s="134" t="e">
        <f>Z49</f>
        <v>#DIV/0!</v>
      </c>
      <c r="S21" s="164"/>
      <c r="T21" s="210"/>
      <c r="U21" s="204" t="str">
        <f>'Master fill'!M21</f>
        <v>Bank admin</v>
      </c>
      <c r="V21" s="203"/>
      <c r="W21" s="250" t="e">
        <f>'Master fill'!O21</f>
        <v>#DIV/0!</v>
      </c>
      <c r="X21" s="263">
        <f>'Master fill'!P21</f>
        <v>0</v>
      </c>
      <c r="Y21" s="250">
        <f>'Master fill'!Q21</f>
        <v>150</v>
      </c>
      <c r="Z21" s="263">
        <f>'Master fill'!R21</f>
        <v>12</v>
      </c>
      <c r="AA21" s="250">
        <f>'Master fill'!S21</f>
        <v>1800</v>
      </c>
      <c r="AB21" s="210"/>
      <c r="AC21" s="807" t="s">
        <v>379</v>
      </c>
      <c r="AD21" s="807"/>
      <c r="AE21" s="225">
        <f>'Master fill'!W21</f>
        <v>0</v>
      </c>
      <c r="AF21" s="225">
        <f>'Master fill'!X21</f>
        <v>0</v>
      </c>
      <c r="AG21" s="225">
        <f>'Master fill'!Y21</f>
        <v>0</v>
      </c>
      <c r="AH21" s="225">
        <f>'Master fill'!Z21</f>
        <v>0</v>
      </c>
      <c r="AI21" s="225">
        <f>'Master fill'!AA21</f>
        <v>0</v>
      </c>
      <c r="AJ21" s="251"/>
      <c r="AK21" s="251"/>
      <c r="AL21" s="251"/>
      <c r="AM21" s="251"/>
      <c r="AN21" s="251"/>
      <c r="AO21" s="251"/>
      <c r="AP21" s="251"/>
      <c r="AQ21" s="251"/>
      <c r="AR21" s="251"/>
      <c r="AS21" s="251"/>
      <c r="AT21" s="251"/>
      <c r="AU21" s="251"/>
      <c r="AV21" s="251"/>
      <c r="AW21" s="251"/>
      <c r="AX21" s="251"/>
      <c r="AY21" s="251"/>
    </row>
    <row r="22" spans="1:52" ht="18" customHeight="1" thickTop="1" x14ac:dyDescent="0.65">
      <c r="A22" s="238"/>
      <c r="B22" s="234" t="str">
        <f>'Master fill'!B22</f>
        <v>Monthly Gross Rent Income - Airbnb</v>
      </c>
      <c r="C22" s="164"/>
      <c r="D22" s="164"/>
      <c r="E22" s="293">
        <f>(AI16+AI18)/12</f>
        <v>0</v>
      </c>
      <c r="F22" s="164"/>
      <c r="G22" s="128"/>
      <c r="H22" s="128"/>
      <c r="I22" s="128"/>
      <c r="J22" s="128"/>
      <c r="K22" s="128"/>
      <c r="L22" s="253"/>
      <c r="M22" s="139" t="s">
        <v>49</v>
      </c>
      <c r="N22" s="128"/>
      <c r="O22" s="192" t="e">
        <f t="shared" si="0"/>
        <v>#DIV/0!</v>
      </c>
      <c r="P22" s="192" t="e">
        <f t="shared" si="0"/>
        <v>#DIV/0!</v>
      </c>
      <c r="Q22" s="192" t="e">
        <f>Q21+P22</f>
        <v>#DIV/0!</v>
      </c>
      <c r="R22" s="134" t="e">
        <f>Z50</f>
        <v>#DIV/0!</v>
      </c>
      <c r="S22" s="171"/>
      <c r="T22" s="210"/>
      <c r="U22" s="204" t="str">
        <f>'Master fill'!M22</f>
        <v>Transport</v>
      </c>
      <c r="V22" s="203"/>
      <c r="W22" s="250" t="e">
        <f>'Master fill'!O22</f>
        <v>#DIV/0!</v>
      </c>
      <c r="X22" s="263">
        <f>'Master fill'!P22</f>
        <v>0</v>
      </c>
      <c r="Y22" s="250">
        <f>'Master fill'!Q22</f>
        <v>0</v>
      </c>
      <c r="Z22" s="263">
        <f>'Master fill'!R22</f>
        <v>10.5</v>
      </c>
      <c r="AA22" s="250">
        <f>'Master fill'!S22</f>
        <v>0</v>
      </c>
      <c r="AB22" s="210"/>
      <c r="AJ22" s="251"/>
      <c r="AK22" s="251"/>
      <c r="AL22" s="251"/>
      <c r="AM22" s="251"/>
      <c r="AN22" s="251"/>
      <c r="AO22" s="251"/>
      <c r="AP22" s="251"/>
      <c r="AQ22" s="251"/>
      <c r="AR22" s="251"/>
      <c r="AS22" s="251"/>
      <c r="AT22" s="251"/>
      <c r="AU22" s="251"/>
      <c r="AV22" s="251"/>
      <c r="AW22" s="251"/>
      <c r="AX22" s="251"/>
      <c r="AY22" s="251"/>
    </row>
    <row r="23" spans="1:52" ht="18" customHeight="1" x14ac:dyDescent="0.65">
      <c r="A23" s="238"/>
      <c r="B23" s="412"/>
      <c r="C23" s="164"/>
      <c r="D23" s="164"/>
      <c r="E23" s="164"/>
      <c r="F23" s="164"/>
      <c r="G23" s="128"/>
      <c r="H23" s="128"/>
      <c r="I23" s="128"/>
      <c r="J23" s="128"/>
      <c r="K23" s="241" t="str">
        <f>'Master fill'!K23</f>
        <v>LTV</v>
      </c>
      <c r="L23" s="253"/>
      <c r="M23" s="139" t="s">
        <v>50</v>
      </c>
      <c r="N23" s="128"/>
      <c r="O23" s="192" t="e">
        <f t="shared" si="0"/>
        <v>#DIV/0!</v>
      </c>
      <c r="P23" s="192" t="e">
        <f t="shared" si="0"/>
        <v>#DIV/0!</v>
      </c>
      <c r="Q23" s="192" t="e">
        <f>Q22+P23</f>
        <v>#DIV/0!</v>
      </c>
      <c r="R23" s="134" t="e">
        <f>Z51</f>
        <v>#DIV/0!</v>
      </c>
      <c r="S23" s="171"/>
      <c r="T23" s="210"/>
      <c r="U23" s="204" t="str">
        <f>'Master fill'!M23</f>
        <v>Other</v>
      </c>
      <c r="V23" s="203"/>
      <c r="W23" s="250" t="e">
        <f>'Master fill'!O23</f>
        <v>#DIV/0!</v>
      </c>
      <c r="X23" s="263">
        <f>'Master fill'!P23</f>
        <v>0</v>
      </c>
      <c r="Y23" s="250">
        <f>'Master fill'!Q23</f>
        <v>0</v>
      </c>
      <c r="Z23" s="263">
        <f>'Master fill'!R23</f>
        <v>12</v>
      </c>
      <c r="AA23" s="250">
        <f>'Master fill'!S23</f>
        <v>0</v>
      </c>
      <c r="AB23" s="210"/>
      <c r="AJ23" s="251"/>
      <c r="AK23" s="251"/>
      <c r="AL23" s="251"/>
      <c r="AM23" s="251"/>
      <c r="AN23" s="251"/>
      <c r="AO23" s="251"/>
      <c r="AP23" s="251"/>
      <c r="AQ23" s="251"/>
      <c r="AR23" s="251"/>
      <c r="AS23" s="251"/>
      <c r="AT23" s="251"/>
      <c r="AU23" s="251"/>
      <c r="AV23" s="251"/>
      <c r="AW23" s="251"/>
      <c r="AX23" s="251"/>
      <c r="AY23" s="251"/>
    </row>
    <row r="24" spans="1:52" ht="18" customHeight="1" x14ac:dyDescent="0.65">
      <c r="A24" s="238"/>
      <c r="B24" s="128"/>
      <c r="C24" s="128"/>
      <c r="D24" s="128"/>
      <c r="E24" s="128"/>
      <c r="F24" s="164"/>
      <c r="G24" s="796" t="str">
        <f>'Master fill'!G24:J24</f>
        <v>BOND</v>
      </c>
      <c r="H24" s="796"/>
      <c r="I24" s="796"/>
      <c r="J24" s="796"/>
      <c r="K24" s="243">
        <f>'Master fill'!K24</f>
        <v>1</v>
      </c>
      <c r="L24" s="253"/>
      <c r="M24" s="139" t="s">
        <v>51</v>
      </c>
      <c r="N24" s="128"/>
      <c r="O24" s="192" t="e">
        <f t="shared" si="0"/>
        <v>#DIV/0!</v>
      </c>
      <c r="P24" s="192" t="e">
        <f t="shared" si="0"/>
        <v>#DIV/0!</v>
      </c>
      <c r="Q24" s="192" t="e">
        <f>Q23+P24</f>
        <v>#DIV/0!</v>
      </c>
      <c r="R24" s="134" t="e">
        <f>Z52</f>
        <v>#DIV/0!</v>
      </c>
      <c r="S24" s="171"/>
      <c r="T24" s="210"/>
      <c r="U24" s="204" t="str">
        <f>'Master fill'!M24</f>
        <v>Insurance</v>
      </c>
      <c r="V24" s="203"/>
      <c r="W24" s="250" t="e">
        <f>'Master fill'!O24</f>
        <v>#DIV/0!</v>
      </c>
      <c r="X24" s="263">
        <f>'Master fill'!P24</f>
        <v>0</v>
      </c>
      <c r="Y24" s="250">
        <f>'Master fill'!Q24</f>
        <v>0</v>
      </c>
      <c r="Z24" s="263">
        <f>'Master fill'!R24</f>
        <v>12</v>
      </c>
      <c r="AA24" s="250">
        <f>'Master fill'!S24</f>
        <v>0</v>
      </c>
      <c r="AB24" s="210"/>
      <c r="AJ24" s="251"/>
      <c r="AK24" s="251"/>
      <c r="AL24" s="251"/>
      <c r="AM24" s="251"/>
      <c r="AN24" s="251"/>
      <c r="AO24" s="251"/>
      <c r="AP24" s="251"/>
      <c r="AQ24" s="251"/>
      <c r="AR24" s="251"/>
      <c r="AS24" s="251"/>
      <c r="AT24" s="251"/>
      <c r="AU24" s="251"/>
      <c r="AV24" s="251"/>
      <c r="AW24" s="251"/>
      <c r="AX24" s="251"/>
      <c r="AY24" s="251"/>
    </row>
    <row r="25" spans="1:52" ht="18" customHeight="1" x14ac:dyDescent="0.65">
      <c r="A25" s="238"/>
      <c r="B25" s="406" t="s">
        <v>158</v>
      </c>
      <c r="C25" s="412"/>
      <c r="D25" s="412"/>
      <c r="E25" s="294" t="e">
        <f>SUM(E26:E27)</f>
        <v>#DIV/0!</v>
      </c>
      <c r="F25" s="164"/>
      <c r="G25" s="128" t="str">
        <f>'Master fill'!G25</f>
        <v>Bond amount</v>
      </c>
      <c r="H25" s="128"/>
      <c r="I25" s="128"/>
      <c r="J25" s="128"/>
      <c r="K25" s="242">
        <f>'Master fill'!K25</f>
        <v>0</v>
      </c>
      <c r="L25" s="253"/>
      <c r="M25" s="171"/>
      <c r="N25" s="171"/>
      <c r="O25" s="171"/>
      <c r="P25" s="171"/>
      <c r="Q25" s="171"/>
      <c r="R25" s="171"/>
      <c r="S25" s="171"/>
      <c r="T25" s="210"/>
      <c r="U25" s="204" t="str">
        <f>'Master fill'!M25</f>
        <v>Security</v>
      </c>
      <c r="V25" s="203"/>
      <c r="W25" s="250" t="e">
        <f>'Master fill'!O25</f>
        <v>#DIV/0!</v>
      </c>
      <c r="X25" s="263">
        <f>'Master fill'!P25</f>
        <v>0</v>
      </c>
      <c r="Y25" s="250">
        <f>'Master fill'!Q25</f>
        <v>0</v>
      </c>
      <c r="Z25" s="263">
        <f>'Master fill'!R25</f>
        <v>12</v>
      </c>
      <c r="AA25" s="250">
        <f>'Master fill'!S25</f>
        <v>0</v>
      </c>
      <c r="AB25" s="210"/>
      <c r="AJ25" s="251"/>
      <c r="AK25" s="251"/>
      <c r="AL25" s="251"/>
      <c r="AM25" s="251"/>
      <c r="AN25" s="251"/>
      <c r="AO25" s="251"/>
      <c r="AP25" s="251"/>
      <c r="AQ25" s="251"/>
      <c r="AR25" s="251"/>
      <c r="AS25" s="251"/>
      <c r="AT25" s="251"/>
      <c r="AU25" s="251"/>
      <c r="AV25" s="251"/>
      <c r="AW25" s="251"/>
      <c r="AX25" s="251"/>
      <c r="AY25" s="251"/>
    </row>
    <row r="26" spans="1:52" ht="18" customHeight="1" x14ac:dyDescent="0.65">
      <c r="A26" s="238"/>
      <c r="B26" s="245" t="s">
        <v>319</v>
      </c>
      <c r="C26" s="128"/>
      <c r="D26" s="128"/>
      <c r="E26" s="295" t="e">
        <f>AA31/12</f>
        <v>#DIV/0!</v>
      </c>
      <c r="F26" s="164"/>
      <c r="G26" s="128" t="str">
        <f>'Master fill'!G26</f>
        <v>Deposit amount required</v>
      </c>
      <c r="H26" s="128"/>
      <c r="I26" s="128"/>
      <c r="J26" s="128"/>
      <c r="K26" s="242">
        <f>'Master fill'!K26</f>
        <v>0</v>
      </c>
      <c r="L26" s="253"/>
      <c r="M26" s="171"/>
      <c r="N26" s="171"/>
      <c r="O26" s="171"/>
      <c r="P26" s="171"/>
      <c r="Q26" s="171"/>
      <c r="R26" s="171"/>
      <c r="S26" s="171"/>
      <c r="T26" s="210"/>
      <c r="U26" s="204" t="str">
        <f>'Master fill'!M26</f>
        <v>Management fee</v>
      </c>
      <c r="V26" s="243">
        <f>'Master fill'!N26</f>
        <v>0.1</v>
      </c>
      <c r="W26" s="250" t="e">
        <f>'Master fill'!O26</f>
        <v>#DIV/0!</v>
      </c>
      <c r="X26" s="263">
        <f>'Master fill'!P26</f>
        <v>0</v>
      </c>
      <c r="Y26" s="250" t="e">
        <f>'Master fill'!Q26</f>
        <v>#DIV/0!</v>
      </c>
      <c r="Z26" s="263">
        <f>'Master fill'!R26</f>
        <v>12</v>
      </c>
      <c r="AA26" s="250" t="e">
        <f>'Master fill'!S26</f>
        <v>#DIV/0!</v>
      </c>
      <c r="AB26" s="210"/>
      <c r="AJ26" s="251"/>
      <c r="AK26" s="251"/>
      <c r="AL26" s="251"/>
      <c r="AM26" s="251"/>
      <c r="AN26" s="251"/>
      <c r="AO26" s="251"/>
      <c r="AP26" s="251"/>
      <c r="AQ26" s="251"/>
      <c r="AR26" s="251"/>
      <c r="AS26" s="251"/>
      <c r="AT26" s="251"/>
      <c r="AU26" s="251"/>
      <c r="AV26" s="251"/>
      <c r="AW26" s="251"/>
      <c r="AX26" s="251"/>
      <c r="AY26" s="251"/>
    </row>
    <row r="27" spans="1:52" ht="18" customHeight="1" x14ac:dyDescent="0.65">
      <c r="A27" s="238"/>
      <c r="B27" s="245" t="s">
        <v>318</v>
      </c>
      <c r="C27" s="128"/>
      <c r="D27" s="128"/>
      <c r="E27" s="295">
        <f>(AI17+AI19)/12</f>
        <v>0</v>
      </c>
      <c r="F27" s="164"/>
      <c r="G27" s="128" t="str">
        <f>'Master fill'!G27</f>
        <v xml:space="preserve">Interest rate </v>
      </c>
      <c r="H27" s="128"/>
      <c r="I27" s="128"/>
      <c r="J27" s="128"/>
      <c r="K27" s="243">
        <f>'Master fill'!K27</f>
        <v>0.09</v>
      </c>
      <c r="L27" s="253"/>
      <c r="M27" s="800" t="s">
        <v>96</v>
      </c>
      <c r="N27" s="800"/>
      <c r="O27" s="800"/>
      <c r="P27" s="800"/>
      <c r="Q27" s="800"/>
      <c r="R27" s="800"/>
      <c r="S27" s="800"/>
      <c r="T27" s="210"/>
      <c r="U27" s="204" t="str">
        <f>'Master fill'!M27</f>
        <v>Void</v>
      </c>
      <c r="V27" s="243">
        <f>'Master fill'!N27</f>
        <v>0.1</v>
      </c>
      <c r="W27" s="250" t="e">
        <f>'Master fill'!O27</f>
        <v>#DIV/0!</v>
      </c>
      <c r="X27" s="263">
        <f>'Master fill'!P27</f>
        <v>0</v>
      </c>
      <c r="Y27" s="250" t="e">
        <f>'Master fill'!Q27</f>
        <v>#DIV/0!</v>
      </c>
      <c r="Z27" s="263">
        <f>'Master fill'!R27</f>
        <v>12</v>
      </c>
      <c r="AA27" s="250" t="e">
        <f>'Master fill'!S27</f>
        <v>#DIV/0!</v>
      </c>
      <c r="AB27" s="210"/>
      <c r="AJ27" s="251"/>
      <c r="AK27" s="251"/>
      <c r="AL27" s="251"/>
      <c r="AM27" s="251"/>
      <c r="AN27" s="251"/>
      <c r="AO27" s="251"/>
      <c r="AP27" s="251"/>
      <c r="AQ27" s="251"/>
      <c r="AR27" s="251"/>
      <c r="AS27" s="251"/>
      <c r="AT27" s="251"/>
      <c r="AU27" s="251"/>
      <c r="AV27" s="251"/>
      <c r="AW27" s="251"/>
      <c r="AX27" s="251"/>
      <c r="AY27" s="251"/>
    </row>
    <row r="28" spans="1:52" ht="18" customHeight="1" x14ac:dyDescent="0.65">
      <c r="A28" s="238"/>
      <c r="B28" s="128"/>
      <c r="C28" s="128"/>
      <c r="D28" s="128"/>
      <c r="E28" s="151"/>
      <c r="F28" s="164"/>
      <c r="G28" s="128" t="str">
        <f>'Master fill'!G28</f>
        <v>Loan Term in Years</v>
      </c>
      <c r="H28" s="128"/>
      <c r="I28" s="128"/>
      <c r="J28" s="172"/>
      <c r="K28" s="241">
        <f>'Master fill'!K28</f>
        <v>20</v>
      </c>
      <c r="L28" s="253"/>
      <c r="M28" s="800"/>
      <c r="N28" s="800"/>
      <c r="O28" s="800"/>
      <c r="P28" s="800"/>
      <c r="Q28" s="800"/>
      <c r="R28" s="800"/>
      <c r="S28" s="800"/>
      <c r="T28" s="210"/>
      <c r="U28" s="204" t="str">
        <f>'Master fill'!M28</f>
        <v>Maintenance</v>
      </c>
      <c r="V28" s="243">
        <f>'Master fill'!N28</f>
        <v>0.1</v>
      </c>
      <c r="W28" s="250" t="e">
        <f>'Master fill'!O28</f>
        <v>#DIV/0!</v>
      </c>
      <c r="X28" s="263">
        <f>'Master fill'!P28</f>
        <v>0</v>
      </c>
      <c r="Y28" s="250" t="e">
        <f>'Master fill'!Q28</f>
        <v>#DIV/0!</v>
      </c>
      <c r="Z28" s="263">
        <f>'Master fill'!R28</f>
        <v>12</v>
      </c>
      <c r="AA28" s="250" t="e">
        <f>'Master fill'!S28</f>
        <v>#DIV/0!</v>
      </c>
      <c r="AB28" s="210"/>
      <c r="AJ28" s="251"/>
      <c r="AK28" s="251"/>
      <c r="AL28" s="251"/>
      <c r="AM28" s="251"/>
      <c r="AN28" s="251"/>
      <c r="AO28" s="251"/>
      <c r="AP28" s="251"/>
      <c r="AQ28" s="251"/>
      <c r="AR28" s="251"/>
      <c r="AS28" s="251"/>
      <c r="AT28" s="251"/>
      <c r="AU28" s="251"/>
      <c r="AV28" s="251"/>
      <c r="AW28" s="251"/>
      <c r="AX28" s="251"/>
      <c r="AY28" s="251"/>
    </row>
    <row r="29" spans="1:52" ht="18" customHeight="1" x14ac:dyDescent="0.65">
      <c r="A29" s="238"/>
      <c r="B29" s="128"/>
      <c r="C29" s="128"/>
      <c r="D29" s="128"/>
      <c r="E29" s="151"/>
      <c r="F29" s="164"/>
      <c r="G29" s="128" t="str">
        <f>'Master fill'!G29</f>
        <v>Monthly Re-Payment</v>
      </c>
      <c r="H29" s="128"/>
      <c r="I29" s="128"/>
      <c r="J29" s="128"/>
      <c r="K29" s="242">
        <f>'Master fill'!K29</f>
        <v>0</v>
      </c>
      <c r="L29" s="253"/>
      <c r="M29" s="861" t="s">
        <v>376</v>
      </c>
      <c r="N29" s="182"/>
      <c r="O29" s="827" t="s">
        <v>79</v>
      </c>
      <c r="P29" s="827" t="s">
        <v>107</v>
      </c>
      <c r="Q29" s="827" t="s">
        <v>91</v>
      </c>
      <c r="R29" s="826" t="s">
        <v>86</v>
      </c>
      <c r="S29" s="171"/>
      <c r="T29" s="210"/>
      <c r="U29" s="204" t="str">
        <f>'Master fill'!M29</f>
        <v>Capex</v>
      </c>
      <c r="V29" s="243">
        <f>'Master fill'!N29</f>
        <v>0.05</v>
      </c>
      <c r="W29" s="250" t="e">
        <f>'Master fill'!O29</f>
        <v>#DIV/0!</v>
      </c>
      <c r="X29" s="263">
        <f>'Master fill'!P29</f>
        <v>0</v>
      </c>
      <c r="Y29" s="250" t="e">
        <f>'Master fill'!Q29</f>
        <v>#DIV/0!</v>
      </c>
      <c r="Z29" s="263">
        <f>'Master fill'!R29</f>
        <v>12</v>
      </c>
      <c r="AA29" s="250" t="e">
        <f>'Master fill'!S29</f>
        <v>#DIV/0!</v>
      </c>
      <c r="AB29" s="210"/>
      <c r="AJ29" s="251"/>
      <c r="AK29" s="251"/>
      <c r="AL29" s="251"/>
      <c r="AM29" s="251"/>
      <c r="AN29" s="251"/>
      <c r="AO29" s="251"/>
      <c r="AP29" s="251"/>
      <c r="AQ29" s="251"/>
      <c r="AR29" s="251"/>
      <c r="AS29" s="251"/>
      <c r="AT29" s="251"/>
      <c r="AU29" s="251"/>
      <c r="AV29" s="251"/>
      <c r="AW29" s="251"/>
      <c r="AX29" s="251"/>
      <c r="AY29" s="251"/>
    </row>
    <row r="30" spans="1:52" ht="18" customHeight="1" x14ac:dyDescent="0.65">
      <c r="A30" s="238"/>
      <c r="B30" s="128"/>
      <c r="C30" s="128"/>
      <c r="D30" s="128"/>
      <c r="E30" s="151"/>
      <c r="F30" s="164"/>
      <c r="G30" s="128"/>
      <c r="H30" s="128"/>
      <c r="I30" s="128"/>
      <c r="J30" s="128"/>
      <c r="K30" s="128"/>
      <c r="L30" s="253"/>
      <c r="M30" s="862"/>
      <c r="N30" s="180"/>
      <c r="O30" s="827"/>
      <c r="P30" s="827"/>
      <c r="Q30" s="827"/>
      <c r="R30" s="826"/>
      <c r="S30" s="171"/>
      <c r="T30" s="210"/>
      <c r="AJ30" s="251"/>
      <c r="AK30" s="251"/>
      <c r="AL30" s="251"/>
      <c r="AM30" s="251"/>
      <c r="AN30" s="251"/>
      <c r="AO30" s="251"/>
      <c r="AP30" s="251"/>
      <c r="AQ30" s="251"/>
      <c r="AR30" s="251"/>
      <c r="AS30" s="251"/>
      <c r="AT30" s="251"/>
      <c r="AU30" s="251"/>
      <c r="AV30" s="251"/>
      <c r="AW30" s="251"/>
      <c r="AX30" s="251"/>
      <c r="AY30" s="251"/>
    </row>
    <row r="31" spans="1:52" ht="18" customHeight="1" x14ac:dyDescent="0.65">
      <c r="A31" s="238"/>
      <c r="B31" s="128"/>
      <c r="C31" s="128"/>
      <c r="D31" s="128"/>
      <c r="E31" s="151"/>
      <c r="F31" s="164"/>
      <c r="G31" s="406" t="str">
        <f>'Master fill'!G31</f>
        <v>ANGEL INVESTOR</v>
      </c>
      <c r="H31" s="412"/>
      <c r="I31" s="412"/>
      <c r="J31" s="412"/>
      <c r="K31" s="138"/>
      <c r="L31" s="253"/>
      <c r="M31" s="862"/>
      <c r="N31" s="180"/>
      <c r="O31" s="827"/>
      <c r="P31" s="827"/>
      <c r="Q31" s="827"/>
      <c r="R31" s="826"/>
      <c r="S31" s="171"/>
      <c r="T31" s="210"/>
      <c r="U31" s="807" t="str">
        <f>'Master fill'!M31</f>
        <v>Total</v>
      </c>
      <c r="V31" s="807"/>
      <c r="W31" s="249" t="e">
        <f>'Master fill'!O31</f>
        <v>#DIV/0!</v>
      </c>
      <c r="X31" s="210"/>
      <c r="Y31" s="249" t="e">
        <f>'Master fill'!Q31</f>
        <v>#DIV/0!</v>
      </c>
      <c r="Z31" s="210"/>
      <c r="AA31" s="249" t="e">
        <f>'Master fill'!S31</f>
        <v>#DIV/0!</v>
      </c>
      <c r="AB31" s="210"/>
      <c r="AJ31" s="251"/>
      <c r="AK31" s="251"/>
      <c r="AL31" s="251"/>
      <c r="AM31" s="251"/>
      <c r="AN31" s="251"/>
      <c r="AO31" s="251"/>
      <c r="AP31" s="251"/>
      <c r="AQ31" s="251"/>
      <c r="AR31" s="251"/>
      <c r="AS31" s="251"/>
      <c r="AT31" s="251"/>
      <c r="AU31" s="251"/>
      <c r="AV31" s="251"/>
      <c r="AW31" s="251"/>
      <c r="AX31" s="251"/>
      <c r="AY31" s="251"/>
    </row>
    <row r="32" spans="1:52" ht="18" customHeight="1" x14ac:dyDescent="0.65">
      <c r="A32" s="238"/>
      <c r="B32" s="128"/>
      <c r="C32" s="128"/>
      <c r="D32" s="128"/>
      <c r="E32" s="151"/>
      <c r="F32" s="164"/>
      <c r="G32" s="128" t="str">
        <f>'Master fill'!G32</f>
        <v>Capital Employment</v>
      </c>
      <c r="H32" s="128"/>
      <c r="I32" s="128"/>
      <c r="J32" s="128"/>
      <c r="K32" s="242">
        <f>'Master fill'!K32</f>
        <v>0</v>
      </c>
      <c r="L32" s="253"/>
      <c r="M32" s="176" t="s">
        <v>70</v>
      </c>
      <c r="N32" s="139"/>
      <c r="O32" s="192" t="e">
        <f>X50</f>
        <v>#DIV/0!</v>
      </c>
      <c r="P32" s="192" t="e">
        <f>SUM($Y$48:Y50)+AD50</f>
        <v>#DIV/0!</v>
      </c>
      <c r="Q32" s="622" t="e">
        <f>P32/$R$5</f>
        <v>#DIV/0!</v>
      </c>
      <c r="R32" s="134" t="e">
        <f>IRR(AJ47:AJ50,0)</f>
        <v>#VALUE!</v>
      </c>
      <c r="S32" s="171"/>
      <c r="T32" s="210"/>
      <c r="U32" s="210"/>
      <c r="V32" s="210"/>
      <c r="W32" s="210"/>
      <c r="X32" s="210"/>
      <c r="Y32" s="210"/>
      <c r="Z32" s="210"/>
      <c r="AA32" s="210"/>
      <c r="AB32" s="210"/>
      <c r="AC32" s="210"/>
      <c r="AD32" s="210"/>
      <c r="AE32" s="210"/>
      <c r="AF32" s="210"/>
      <c r="AG32" s="251"/>
      <c r="AH32" s="251"/>
      <c r="AI32" s="251"/>
      <c r="AJ32" s="251"/>
      <c r="AK32" s="251"/>
      <c r="AL32" s="251"/>
      <c r="AM32" s="251"/>
      <c r="AN32" s="251"/>
      <c r="AO32" s="251"/>
      <c r="AP32" s="251"/>
      <c r="AQ32" s="251"/>
      <c r="AR32" s="251"/>
      <c r="AS32" s="251"/>
      <c r="AT32" s="251"/>
      <c r="AU32" s="251"/>
      <c r="AV32" s="251"/>
      <c r="AW32" s="251"/>
      <c r="AX32" s="251"/>
      <c r="AY32" s="251"/>
      <c r="AZ32" s="205"/>
    </row>
    <row r="33" spans="1:52" ht="18" customHeight="1" x14ac:dyDescent="0.65">
      <c r="A33" s="238"/>
      <c r="B33" s="128"/>
      <c r="C33" s="128"/>
      <c r="D33" s="128"/>
      <c r="E33" s="151"/>
      <c r="F33" s="164"/>
      <c r="G33" s="128" t="str">
        <f>'Master fill'!G33</f>
        <v>Interest Rate</v>
      </c>
      <c r="H33" s="128"/>
      <c r="I33" s="128"/>
      <c r="J33" s="128"/>
      <c r="K33" s="243">
        <f>'Master fill'!K33</f>
        <v>0.1</v>
      </c>
      <c r="L33" s="253"/>
      <c r="M33" s="257" t="s">
        <v>71</v>
      </c>
      <c r="N33" s="256"/>
      <c r="O33" s="125" t="e">
        <f>X52</f>
        <v>#DIV/0!</v>
      </c>
      <c r="P33" s="125" t="e">
        <f>SUM($Y$48:Y52)+AD52</f>
        <v>#DIV/0!</v>
      </c>
      <c r="Q33" s="623" t="e">
        <f>P33/$R$5</f>
        <v>#DIV/0!</v>
      </c>
      <c r="R33" s="222" t="e">
        <f>IRR(AK47:AK52,E7)</f>
        <v>#VALUE!</v>
      </c>
      <c r="S33" s="171"/>
      <c r="T33" s="210"/>
      <c r="U33" s="210"/>
      <c r="V33" s="210"/>
      <c r="W33" s="210"/>
      <c r="X33" s="210"/>
      <c r="Y33" s="210"/>
      <c r="Z33" s="210"/>
      <c r="AA33" s="210"/>
      <c r="AB33" s="210"/>
      <c r="AC33" s="210"/>
      <c r="AD33" s="210"/>
      <c r="AE33" s="210"/>
      <c r="AF33" s="210"/>
      <c r="AG33" s="251"/>
      <c r="AH33" s="251"/>
      <c r="AI33" s="251"/>
      <c r="AJ33" s="251"/>
      <c r="AK33" s="251"/>
      <c r="AL33" s="251"/>
      <c r="AM33" s="251"/>
      <c r="AN33" s="251"/>
      <c r="AO33" s="251"/>
      <c r="AP33" s="251"/>
      <c r="AQ33" s="251"/>
      <c r="AR33" s="251"/>
      <c r="AS33" s="251"/>
      <c r="AT33" s="251"/>
      <c r="AU33" s="251"/>
      <c r="AV33" s="251"/>
      <c r="AW33" s="251"/>
      <c r="AX33" s="251"/>
      <c r="AY33" s="251"/>
      <c r="AZ33" s="205"/>
    </row>
    <row r="34" spans="1:52" ht="18" customHeight="1" x14ac:dyDescent="0.65">
      <c r="A34" s="238"/>
      <c r="B34" s="128"/>
      <c r="C34" s="128"/>
      <c r="D34" s="128"/>
      <c r="E34" s="151"/>
      <c r="F34" s="164"/>
      <c r="G34" s="128" t="str">
        <f>'Master fill'!G34</f>
        <v>Angel repayment term (years)</v>
      </c>
      <c r="H34" s="128"/>
      <c r="I34" s="128"/>
      <c r="J34" s="128"/>
      <c r="K34" s="244">
        <f>'Master fill'!K34</f>
        <v>5</v>
      </c>
      <c r="L34" s="253"/>
      <c r="M34" s="176" t="s">
        <v>73</v>
      </c>
      <c r="N34" s="139"/>
      <c r="O34" s="192" t="e">
        <f>X57</f>
        <v>#DIV/0!</v>
      </c>
      <c r="P34" s="192" t="e">
        <f>SUM($Y$48:Y57)+AD57</f>
        <v>#DIV/0!</v>
      </c>
      <c r="Q34" s="622" t="e">
        <f>P34/$R$5</f>
        <v>#DIV/0!</v>
      </c>
      <c r="R34" s="134" t="e">
        <f>IRR(AL47:AL57,E7)</f>
        <v>#VALUE!</v>
      </c>
      <c r="S34" s="171"/>
      <c r="T34" s="210"/>
      <c r="U34" s="210"/>
      <c r="V34" s="210"/>
      <c r="W34" s="210"/>
      <c r="X34" s="210"/>
      <c r="Y34" s="210"/>
      <c r="Z34" s="210"/>
      <c r="AA34" s="210"/>
      <c r="AB34" s="210"/>
      <c r="AC34" s="210"/>
      <c r="AD34" s="210"/>
      <c r="AE34" s="210"/>
      <c r="AF34" s="210"/>
      <c r="AG34" s="251"/>
      <c r="AH34" s="251"/>
      <c r="AI34" s="251"/>
      <c r="AJ34" s="251"/>
      <c r="AK34" s="251"/>
      <c r="AL34" s="251"/>
      <c r="AM34" s="251"/>
      <c r="AN34" s="251"/>
      <c r="AO34" s="251"/>
      <c r="AP34" s="251"/>
      <c r="AQ34" s="251"/>
      <c r="AR34" s="251"/>
      <c r="AS34" s="251"/>
      <c r="AT34" s="251"/>
      <c r="AU34" s="251"/>
      <c r="AV34" s="251"/>
      <c r="AW34" s="251"/>
      <c r="AX34" s="251"/>
      <c r="AY34" s="251"/>
      <c r="AZ34" s="205"/>
    </row>
    <row r="35" spans="1:52" ht="18" customHeight="1" x14ac:dyDescent="0.65">
      <c r="A35" s="238"/>
      <c r="B35" s="128"/>
      <c r="C35" s="128"/>
      <c r="D35" s="128"/>
      <c r="E35" s="151"/>
      <c r="F35" s="164"/>
      <c r="G35" s="128" t="str">
        <f>'Master fill'!G35</f>
        <v>Angel Monthly Re-Payment</v>
      </c>
      <c r="H35" s="128"/>
      <c r="I35" s="128"/>
      <c r="J35" s="128"/>
      <c r="K35" s="242">
        <f>'Master fill'!K35</f>
        <v>0</v>
      </c>
      <c r="L35" s="253"/>
      <c r="M35" s="176" t="s">
        <v>72</v>
      </c>
      <c r="N35" s="139"/>
      <c r="O35" s="192" t="e">
        <f>X67</f>
        <v>#DIV/0!</v>
      </c>
      <c r="P35" s="192" t="e">
        <f>SUM($Y$48:Y67)+AD67</f>
        <v>#DIV/0!</v>
      </c>
      <c r="Q35" s="622" t="e">
        <f>P35/$R$5</f>
        <v>#DIV/0!</v>
      </c>
      <c r="R35" s="134" t="e">
        <f>IRR(AM47:AM67,E7)</f>
        <v>#VALUE!</v>
      </c>
      <c r="S35" s="171"/>
      <c r="T35" s="210"/>
      <c r="U35" s="210"/>
      <c r="V35" s="210"/>
      <c r="W35" s="210"/>
      <c r="X35" s="210"/>
      <c r="Y35" s="210"/>
      <c r="Z35" s="210"/>
      <c r="AA35" s="210"/>
      <c r="AB35" s="210"/>
      <c r="AC35" s="210"/>
      <c r="AD35" s="210"/>
      <c r="AE35" s="210"/>
      <c r="AF35" s="210"/>
      <c r="AG35" s="251"/>
      <c r="AH35" s="251"/>
      <c r="AI35" s="251"/>
      <c r="AJ35" s="251"/>
      <c r="AK35" s="251"/>
      <c r="AL35" s="251"/>
      <c r="AM35" s="251"/>
      <c r="AN35" s="251"/>
      <c r="AO35" s="251"/>
      <c r="AP35" s="251"/>
      <c r="AQ35" s="251"/>
      <c r="AR35" s="251"/>
      <c r="AS35" s="251"/>
      <c r="AT35" s="251"/>
      <c r="AU35" s="251"/>
      <c r="AV35" s="251"/>
      <c r="AW35" s="251"/>
      <c r="AX35" s="251"/>
      <c r="AY35" s="251"/>
      <c r="AZ35" s="205"/>
    </row>
    <row r="36" spans="1:52" ht="18" customHeight="1" x14ac:dyDescent="0.65">
      <c r="B36" s="128"/>
      <c r="C36" s="128"/>
      <c r="D36" s="128"/>
      <c r="E36" s="151"/>
      <c r="F36" s="164"/>
      <c r="G36" s="128"/>
      <c r="H36" s="128"/>
      <c r="I36" s="128"/>
      <c r="J36" s="128"/>
      <c r="K36" s="151"/>
      <c r="L36" s="253"/>
      <c r="M36" s="129"/>
      <c r="N36" s="129"/>
      <c r="O36" s="129"/>
      <c r="P36" s="129"/>
      <c r="Q36" s="230"/>
      <c r="R36" s="230"/>
      <c r="S36" s="231"/>
      <c r="T36" s="210"/>
      <c r="U36" s="210"/>
      <c r="V36" s="210"/>
      <c r="W36" s="210"/>
      <c r="X36" s="210"/>
      <c r="Y36" s="210"/>
      <c r="Z36" s="210"/>
      <c r="AA36" s="210"/>
      <c r="AB36" s="210"/>
      <c r="AC36" s="210"/>
      <c r="AD36" s="210"/>
      <c r="AE36" s="210"/>
      <c r="AF36" s="210"/>
      <c r="AG36" s="205"/>
    </row>
    <row r="37" spans="1:52" ht="18" customHeight="1" x14ac:dyDescent="0.65">
      <c r="B37" s="128"/>
      <c r="C37" s="128"/>
      <c r="D37" s="128"/>
      <c r="E37" s="151"/>
      <c r="F37" s="164"/>
      <c r="G37" s="128"/>
      <c r="H37" s="128"/>
      <c r="I37" s="128"/>
      <c r="J37" s="128"/>
      <c r="K37" s="151"/>
      <c r="L37" s="253"/>
      <c r="M37" s="129"/>
      <c r="N37" s="129"/>
      <c r="O37" s="129"/>
      <c r="P37" s="129"/>
      <c r="Q37" s="230"/>
      <c r="R37" s="230"/>
      <c r="S37" s="231"/>
      <c r="T37" s="210"/>
      <c r="U37" s="210"/>
      <c r="V37" s="210"/>
      <c r="W37" s="210"/>
      <c r="X37" s="210"/>
      <c r="Y37" s="210"/>
      <c r="Z37" s="210"/>
      <c r="AA37" s="210"/>
      <c r="AB37" s="210"/>
      <c r="AC37" s="210"/>
      <c r="AD37" s="210"/>
      <c r="AE37" s="210"/>
      <c r="AF37" s="210"/>
      <c r="AG37" s="205"/>
    </row>
    <row r="38" spans="1:52" ht="18" customHeight="1" x14ac:dyDescent="0.65">
      <c r="B38" s="128"/>
      <c r="C38" s="128"/>
      <c r="D38" s="128"/>
      <c r="E38" s="151"/>
      <c r="F38" s="164"/>
      <c r="G38" s="128"/>
      <c r="H38" s="128"/>
      <c r="I38" s="128"/>
      <c r="J38" s="128"/>
      <c r="K38" s="151"/>
      <c r="L38" s="253"/>
      <c r="M38" s="129"/>
      <c r="N38" s="129"/>
      <c r="O38" s="129"/>
      <c r="P38" s="129"/>
      <c r="Q38" s="230"/>
      <c r="R38" s="230"/>
      <c r="S38" s="231"/>
      <c r="T38" s="210"/>
      <c r="U38" s="210"/>
      <c r="V38" s="210"/>
      <c r="W38" s="210"/>
      <c r="X38" s="210"/>
      <c r="Y38" s="210"/>
      <c r="Z38" s="210"/>
      <c r="AA38" s="210"/>
      <c r="AB38" s="210"/>
      <c r="AC38" s="210"/>
      <c r="AD38" s="210"/>
      <c r="AE38" s="210"/>
      <c r="AF38" s="210"/>
      <c r="AG38" s="205"/>
    </row>
    <row r="39" spans="1:52" ht="18" customHeight="1" x14ac:dyDescent="0.65">
      <c r="B39" s="128"/>
      <c r="C39" s="128"/>
      <c r="D39" s="128"/>
      <c r="E39" s="151"/>
      <c r="F39" s="164"/>
      <c r="G39" s="128"/>
      <c r="H39" s="128"/>
      <c r="I39" s="128"/>
      <c r="J39" s="128"/>
      <c r="K39" s="151"/>
      <c r="L39" s="253"/>
      <c r="M39" s="129"/>
      <c r="N39" s="129"/>
      <c r="O39" s="129"/>
      <c r="P39" s="129"/>
      <c r="Q39" s="230"/>
      <c r="R39" s="230"/>
      <c r="S39" s="231"/>
      <c r="T39" s="210"/>
      <c r="U39" s="210"/>
      <c r="V39" s="210"/>
      <c r="W39" s="210"/>
      <c r="X39" s="210"/>
      <c r="Y39" s="210"/>
      <c r="Z39" s="210"/>
      <c r="AA39" s="210"/>
      <c r="AB39" s="210"/>
      <c r="AC39" s="210"/>
      <c r="AD39" s="210"/>
      <c r="AE39" s="210"/>
      <c r="AF39" s="210"/>
      <c r="AG39" s="205"/>
    </row>
    <row r="40" spans="1:52" ht="18" customHeight="1" x14ac:dyDescent="0.65">
      <c r="B40" s="128"/>
      <c r="C40" s="128"/>
      <c r="D40" s="128"/>
      <c r="E40" s="151"/>
      <c r="F40" s="164"/>
      <c r="G40" s="128"/>
      <c r="H40" s="128"/>
      <c r="I40" s="128"/>
      <c r="J40" s="128"/>
      <c r="K40" s="151"/>
      <c r="L40" s="253"/>
      <c r="M40" s="129"/>
      <c r="N40" s="129"/>
      <c r="O40" s="129"/>
      <c r="P40" s="129"/>
      <c r="Q40" s="230"/>
      <c r="R40" s="230"/>
      <c r="S40" s="231"/>
      <c r="T40" s="210"/>
      <c r="U40" s="210"/>
      <c r="V40" s="210"/>
      <c r="W40" s="210"/>
      <c r="X40" s="210"/>
      <c r="Y40" s="210"/>
      <c r="Z40" s="210"/>
      <c r="AA40" s="210"/>
      <c r="AB40" s="210"/>
      <c r="AC40" s="210"/>
      <c r="AD40" s="210"/>
      <c r="AE40" s="210"/>
      <c r="AF40" s="210"/>
      <c r="AG40" s="205"/>
    </row>
    <row r="41" spans="1:52" ht="18" customHeight="1" x14ac:dyDescent="0.65">
      <c r="B41" s="128"/>
      <c r="C41" s="128"/>
      <c r="D41" s="128"/>
      <c r="E41" s="151"/>
      <c r="F41" s="164"/>
      <c r="G41" s="128"/>
      <c r="H41" s="128"/>
      <c r="I41" s="128"/>
      <c r="J41" s="128"/>
      <c r="K41" s="151"/>
      <c r="L41" s="253"/>
      <c r="M41" s="129"/>
      <c r="N41" s="129"/>
      <c r="O41" s="129"/>
      <c r="P41" s="129"/>
      <c r="Q41" s="230"/>
      <c r="R41" s="230"/>
      <c r="S41" s="231"/>
      <c r="T41" s="210"/>
      <c r="U41" s="210"/>
      <c r="V41" s="210"/>
      <c r="W41" s="210"/>
      <c r="X41" s="210"/>
      <c r="Y41" s="210"/>
      <c r="Z41" s="210"/>
      <c r="AA41" s="210"/>
      <c r="AB41" s="210"/>
      <c r="AC41" s="210"/>
      <c r="AD41" s="210"/>
      <c r="AE41" s="210"/>
      <c r="AF41" s="210"/>
      <c r="AG41" s="205"/>
    </row>
    <row r="42" spans="1:52" ht="18" customHeight="1" x14ac:dyDescent="0.65">
      <c r="B42" s="151"/>
      <c r="C42" s="151"/>
      <c r="D42" s="151"/>
      <c r="E42" s="151"/>
      <c r="F42" s="164"/>
      <c r="G42" s="128"/>
      <c r="H42" s="128"/>
      <c r="I42" s="128"/>
      <c r="J42" s="128"/>
      <c r="K42" s="151"/>
      <c r="L42" s="253"/>
      <c r="M42" s="129"/>
      <c r="N42" s="129"/>
      <c r="O42" s="129"/>
      <c r="P42" s="129"/>
      <c r="Q42" s="230"/>
      <c r="R42" s="230"/>
      <c r="S42" s="231"/>
      <c r="T42" s="210"/>
      <c r="U42" s="210"/>
      <c r="V42" s="210"/>
      <c r="W42" s="210"/>
      <c r="X42" s="210"/>
      <c r="Y42" s="210"/>
      <c r="Z42" s="210"/>
      <c r="AA42" s="210"/>
      <c r="AB42" s="210"/>
      <c r="AC42" s="210"/>
      <c r="AD42" s="210"/>
      <c r="AE42" s="210"/>
      <c r="AF42" s="210"/>
      <c r="AG42" s="205"/>
    </row>
    <row r="43" spans="1:52" ht="18" customHeight="1" x14ac:dyDescent="0.65">
      <c r="B43" s="151"/>
      <c r="C43" s="151"/>
      <c r="D43" s="151"/>
      <c r="E43" s="151"/>
      <c r="F43" s="164"/>
      <c r="G43" s="128"/>
      <c r="H43" s="128"/>
      <c r="I43" s="128"/>
      <c r="J43" s="128"/>
      <c r="K43" s="151"/>
      <c r="L43" s="253"/>
      <c r="M43" s="129"/>
      <c r="N43" s="129"/>
      <c r="O43" s="129"/>
      <c r="P43" s="129"/>
      <c r="Q43" s="230"/>
      <c r="R43" s="230"/>
      <c r="S43" s="231"/>
      <c r="T43" s="210"/>
      <c r="U43" s="210"/>
      <c r="V43" s="210"/>
      <c r="W43" s="210"/>
      <c r="X43" s="210"/>
      <c r="Y43" s="210"/>
      <c r="Z43" s="210"/>
      <c r="AA43" s="210"/>
      <c r="AB43" s="210"/>
      <c r="AC43" s="210"/>
      <c r="AD43" s="210"/>
      <c r="AE43" s="210"/>
      <c r="AF43" s="210"/>
      <c r="AG43" s="205"/>
    </row>
    <row r="44" spans="1:52" ht="18" customHeight="1" x14ac:dyDescent="0.65">
      <c r="A44" s="238"/>
      <c r="B44" s="252"/>
      <c r="C44" s="252"/>
      <c r="D44" s="252"/>
      <c r="E44" s="252"/>
      <c r="F44" s="253"/>
      <c r="G44" s="253"/>
      <c r="H44" s="253"/>
      <c r="I44" s="253"/>
      <c r="J44" s="253"/>
      <c r="K44" s="253"/>
      <c r="L44" s="253"/>
      <c r="P44" s="237"/>
      <c r="Q44" s="237"/>
      <c r="R44" s="237"/>
      <c r="S44" s="237"/>
      <c r="T44" s="237"/>
      <c r="U44" s="210"/>
      <c r="V44" s="210"/>
      <c r="W44" s="210"/>
      <c r="X44" s="210"/>
      <c r="Y44" s="210"/>
      <c r="Z44" s="210"/>
      <c r="AA44" s="210"/>
      <c r="AB44" s="210"/>
      <c r="AC44" s="210"/>
      <c r="AD44" s="210"/>
      <c r="AE44" s="210"/>
      <c r="AF44" s="210"/>
      <c r="AG44" s="205"/>
    </row>
    <row r="45" spans="1:52" ht="54" customHeight="1" x14ac:dyDescent="0.65">
      <c r="A45" s="238"/>
      <c r="B45" s="873"/>
      <c r="C45" s="874"/>
      <c r="D45" s="875" t="s">
        <v>467</v>
      </c>
      <c r="E45" s="875"/>
      <c r="F45" s="875"/>
      <c r="G45" s="875"/>
      <c r="H45" s="875"/>
      <c r="I45" s="875"/>
      <c r="J45" s="875"/>
      <c r="K45" s="875"/>
      <c r="L45" s="875"/>
      <c r="M45" s="875"/>
      <c r="N45" s="875"/>
      <c r="O45" s="875"/>
      <c r="P45" s="875"/>
      <c r="Q45" s="875"/>
      <c r="R45" s="875"/>
      <c r="S45" s="875"/>
      <c r="T45" s="875"/>
      <c r="U45" s="873"/>
      <c r="V45" s="876"/>
      <c r="W45" s="876"/>
      <c r="X45" s="876"/>
      <c r="Y45" s="876"/>
      <c r="Z45" s="874"/>
      <c r="AA45" s="883" t="s">
        <v>93</v>
      </c>
      <c r="AB45" s="883"/>
      <c r="AC45" s="883"/>
      <c r="AD45" s="883"/>
      <c r="AE45" s="649" t="s">
        <v>92</v>
      </c>
      <c r="AF45" s="877" t="s">
        <v>101</v>
      </c>
      <c r="AG45" s="878"/>
      <c r="AH45" s="878"/>
      <c r="AI45" s="879"/>
      <c r="AJ45" s="880" t="s">
        <v>100</v>
      </c>
      <c r="AK45" s="881"/>
      <c r="AL45" s="881"/>
      <c r="AM45" s="882"/>
    </row>
    <row r="46" spans="1:52" s="670" customFormat="1" ht="54" customHeight="1" x14ac:dyDescent="0.65">
      <c r="A46" s="667"/>
      <c r="B46" s="668" t="s">
        <v>36</v>
      </c>
      <c r="C46" s="652" t="s">
        <v>22</v>
      </c>
      <c r="D46" s="652" t="str">
        <f>U16</f>
        <v>Electricity</v>
      </c>
      <c r="E46" s="652" t="str">
        <f>U17</f>
        <v>Water</v>
      </c>
      <c r="F46" s="652"/>
      <c r="G46" s="652" t="str">
        <f>U18</f>
        <v>Rates &amp; taxes</v>
      </c>
      <c r="H46" s="652" t="str">
        <f>U19</f>
        <v>Wi-Fi</v>
      </c>
      <c r="I46" s="652" t="str">
        <f>U20</f>
        <v>Cleaning</v>
      </c>
      <c r="J46" s="652" t="str">
        <f>U21</f>
        <v>Bank admin</v>
      </c>
      <c r="K46" s="652" t="str">
        <f>U22</f>
        <v>Transport</v>
      </c>
      <c r="L46" s="652"/>
      <c r="M46" s="652" t="str">
        <f>U23</f>
        <v>Other</v>
      </c>
      <c r="N46" s="652" t="str">
        <f>U24</f>
        <v>Insurance</v>
      </c>
      <c r="O46" s="652" t="str">
        <f>U25</f>
        <v>Security</v>
      </c>
      <c r="P46" s="652" t="str">
        <f>U26</f>
        <v>Management fee</v>
      </c>
      <c r="Q46" s="648" t="str">
        <f>U27</f>
        <v>Void</v>
      </c>
      <c r="R46" s="648" t="str">
        <f>U28</f>
        <v>Maintenance</v>
      </c>
      <c r="S46" s="656"/>
      <c r="T46" s="648" t="str">
        <f>U29</f>
        <v>Capex</v>
      </c>
      <c r="U46" s="648" t="s">
        <v>77</v>
      </c>
      <c r="V46" s="648" t="s">
        <v>76</v>
      </c>
      <c r="W46" s="648" t="s">
        <v>111</v>
      </c>
      <c r="X46" s="648" t="s">
        <v>21</v>
      </c>
      <c r="Y46" s="648" t="s">
        <v>330</v>
      </c>
      <c r="Z46" s="648" t="s">
        <v>97</v>
      </c>
      <c r="AA46" s="651" t="s">
        <v>29</v>
      </c>
      <c r="AB46" s="669"/>
      <c r="AC46" s="651" t="s">
        <v>45</v>
      </c>
      <c r="AD46" s="651" t="s">
        <v>68</v>
      </c>
      <c r="AE46" s="649" t="s">
        <v>91</v>
      </c>
      <c r="AF46" s="650" t="s">
        <v>99</v>
      </c>
      <c r="AG46" s="650" t="s">
        <v>98</v>
      </c>
      <c r="AH46" s="650" t="s">
        <v>75</v>
      </c>
      <c r="AI46" s="650" t="s">
        <v>69</v>
      </c>
      <c r="AJ46" s="651" t="s">
        <v>70</v>
      </c>
      <c r="AK46" s="651" t="s">
        <v>71</v>
      </c>
      <c r="AL46" s="651" t="s">
        <v>73</v>
      </c>
      <c r="AM46" s="651" t="s">
        <v>72</v>
      </c>
    </row>
    <row r="47" spans="1:52" ht="18" customHeight="1" x14ac:dyDescent="0.65">
      <c r="A47" s="238"/>
      <c r="B47" s="655">
        <v>0</v>
      </c>
      <c r="C47" s="652"/>
      <c r="D47" s="656"/>
      <c r="E47" s="656"/>
      <c r="F47" s="653"/>
      <c r="G47" s="656"/>
      <c r="H47" s="656"/>
      <c r="I47" s="656"/>
      <c r="J47" s="656"/>
      <c r="K47" s="656"/>
      <c r="L47" s="656"/>
      <c r="M47" s="656"/>
      <c r="N47" s="656"/>
      <c r="O47" s="656"/>
      <c r="P47" s="656"/>
      <c r="Q47" s="656"/>
      <c r="R47" s="653"/>
      <c r="S47" s="653"/>
      <c r="T47" s="653"/>
      <c r="U47" s="656"/>
      <c r="V47" s="656"/>
      <c r="W47" s="656"/>
      <c r="X47" s="648"/>
      <c r="Y47" s="657">
        <f>R5*(-1)</f>
        <v>-1</v>
      </c>
      <c r="Z47" s="657"/>
      <c r="AA47" s="651"/>
      <c r="AB47" s="654"/>
      <c r="AC47" s="651"/>
      <c r="AD47" s="651"/>
      <c r="AE47" s="658"/>
      <c r="AF47" s="637">
        <f>$Y$47</f>
        <v>-1</v>
      </c>
      <c r="AG47" s="659"/>
      <c r="AH47" s="637">
        <f>$Y$47</f>
        <v>-1</v>
      </c>
      <c r="AI47" s="637">
        <f>$AF$47</f>
        <v>-1</v>
      </c>
      <c r="AJ47" s="638">
        <f>$Y$47</f>
        <v>-1</v>
      </c>
      <c r="AK47" s="638">
        <f>$Y$47</f>
        <v>-1</v>
      </c>
      <c r="AL47" s="638">
        <f>$Y$47</f>
        <v>-1</v>
      </c>
      <c r="AM47" s="638">
        <f>$Y$47</f>
        <v>-1</v>
      </c>
    </row>
    <row r="48" spans="1:52" ht="18" customHeight="1" x14ac:dyDescent="0.65">
      <c r="A48" s="238"/>
      <c r="B48" s="655">
        <v>1</v>
      </c>
      <c r="C48" s="660" t="e">
        <f>E18</f>
        <v>#DIV/0!</v>
      </c>
      <c r="D48" s="657">
        <f>AA16/12</f>
        <v>0</v>
      </c>
      <c r="E48" s="657">
        <f>AA17/12</f>
        <v>0</v>
      </c>
      <c r="F48" s="657"/>
      <c r="G48" s="657">
        <f>AA18/12</f>
        <v>0</v>
      </c>
      <c r="H48" s="657">
        <f>AA19/12</f>
        <v>0</v>
      </c>
      <c r="I48" s="657">
        <f>AA20/12</f>
        <v>1750</v>
      </c>
      <c r="J48" s="657">
        <f>AA21/12</f>
        <v>150</v>
      </c>
      <c r="K48" s="657">
        <f>AA22/12</f>
        <v>0</v>
      </c>
      <c r="L48" s="657"/>
      <c r="M48" s="657">
        <f>AA23/12</f>
        <v>0</v>
      </c>
      <c r="N48" s="657">
        <f>AA24/12</f>
        <v>0</v>
      </c>
      <c r="O48" s="657">
        <f>AA25/12</f>
        <v>0</v>
      </c>
      <c r="P48" s="657" t="e">
        <f>AA26/12</f>
        <v>#DIV/0!</v>
      </c>
      <c r="Q48" s="657" t="e">
        <f>AA27/12</f>
        <v>#DIV/0!</v>
      </c>
      <c r="R48" s="657" t="e">
        <f>AA28/12</f>
        <v>#DIV/0!</v>
      </c>
      <c r="S48" s="653"/>
      <c r="T48" s="657" t="e">
        <f>AA29/12</f>
        <v>#DIV/0!</v>
      </c>
      <c r="U48" s="633">
        <f>IF(B48&lt;=$K$28,$K$29,0)</f>
        <v>0</v>
      </c>
      <c r="V48" s="633">
        <f t="shared" ref="V48:V67" si="1">IF(B48&lt;=$K$34,$K$35,0)</f>
        <v>0</v>
      </c>
      <c r="W48" s="657" t="e">
        <f>SUM(D48:T48)</f>
        <v>#DIV/0!</v>
      </c>
      <c r="X48" s="657" t="e">
        <f t="shared" ref="X48:X67" si="2">C48-U48-V48-W48</f>
        <v>#DIV/0!</v>
      </c>
      <c r="Y48" s="661" t="e">
        <f>X48*12</f>
        <v>#DIV/0!</v>
      </c>
      <c r="Z48" s="662" t="e">
        <f>Y48/$R$5</f>
        <v>#DIV/0!</v>
      </c>
      <c r="AA48" s="663">
        <f>E15</f>
        <v>0</v>
      </c>
      <c r="AB48" s="654"/>
      <c r="AC48" s="642">
        <f>'BTL-Amort'!$H$23+'Angel-Amort'!$H$23</f>
        <v>0</v>
      </c>
      <c r="AD48" s="663">
        <f t="shared" ref="AD48:AD67" si="3">AA48-AC48</f>
        <v>0</v>
      </c>
      <c r="AE48" s="664" t="e">
        <f>(SUM($Y$48:Y48)+AD48)/$R$5</f>
        <v>#DIV/0!</v>
      </c>
      <c r="AF48" s="637" t="e">
        <f t="shared" ref="AF48:AF67" si="4">Y48/(1+$E$7)^(B48)</f>
        <v>#DIV/0!</v>
      </c>
      <c r="AG48" s="665">
        <f t="shared" ref="AG48:AG67" si="5">AD48/(1+$E$7)^(B48)</f>
        <v>0</v>
      </c>
      <c r="AH48" s="637" t="e">
        <f t="shared" ref="AH48:AH67" si="6">AF48+AG48</f>
        <v>#DIV/0!</v>
      </c>
      <c r="AI48" s="637" t="e">
        <f>(SUM($AF$47:AF48))+AG48</f>
        <v>#DIV/0!</v>
      </c>
      <c r="AJ48" s="638" t="e">
        <f>Y48</f>
        <v>#DIV/0!</v>
      </c>
      <c r="AK48" s="638" t="e">
        <f>Y48</f>
        <v>#DIV/0!</v>
      </c>
      <c r="AL48" s="638" t="e">
        <f t="shared" ref="AL48:AL56" si="7">Y48</f>
        <v>#DIV/0!</v>
      </c>
      <c r="AM48" s="638" t="e">
        <f t="shared" ref="AM48:AM66" si="8">Y48</f>
        <v>#DIV/0!</v>
      </c>
    </row>
    <row r="49" spans="1:39" ht="18" customHeight="1" x14ac:dyDescent="0.65">
      <c r="A49" s="238"/>
      <c r="B49" s="655">
        <v>2</v>
      </c>
      <c r="C49" s="660" t="e">
        <f t="shared" ref="C49:C67" si="9">C48+(C48*$E$6)</f>
        <v>#DIV/0!</v>
      </c>
      <c r="D49" s="660">
        <f t="shared" ref="D49:D67" si="10">D48+(D48*$E$6)</f>
        <v>0</v>
      </c>
      <c r="E49" s="660">
        <f t="shared" ref="E49:E67" si="11">E48+(E48*$E$6)</f>
        <v>0</v>
      </c>
      <c r="F49" s="657"/>
      <c r="G49" s="660">
        <f t="shared" ref="G49:G67" si="12">G48+(G48*$E$6)</f>
        <v>0</v>
      </c>
      <c r="H49" s="660">
        <f t="shared" ref="H49:O67" si="13">H48+(H48*$E$6)</f>
        <v>0</v>
      </c>
      <c r="I49" s="660">
        <f t="shared" si="13"/>
        <v>1855</v>
      </c>
      <c r="J49" s="660">
        <f t="shared" si="13"/>
        <v>159</v>
      </c>
      <c r="K49" s="660">
        <f t="shared" si="13"/>
        <v>0</v>
      </c>
      <c r="L49" s="660"/>
      <c r="M49" s="660">
        <f t="shared" si="13"/>
        <v>0</v>
      </c>
      <c r="N49" s="660">
        <f t="shared" si="13"/>
        <v>0</v>
      </c>
      <c r="O49" s="660">
        <f t="shared" si="13"/>
        <v>0</v>
      </c>
      <c r="P49" s="660" t="e">
        <f t="shared" ref="P49:P67" si="14">P48+(P48*$E$6)</f>
        <v>#DIV/0!</v>
      </c>
      <c r="Q49" s="660" t="e">
        <f t="shared" ref="Q49:Q67" si="15">Q48+(Q48*$E$6)</f>
        <v>#DIV/0!</v>
      </c>
      <c r="R49" s="660" t="e">
        <f t="shared" ref="R49:R67" si="16">R48+(R48*$E$6)</f>
        <v>#DIV/0!</v>
      </c>
      <c r="S49" s="653"/>
      <c r="T49" s="660" t="e">
        <f t="shared" ref="T49:T67" si="17">T48+(T48*$E$6)</f>
        <v>#DIV/0!</v>
      </c>
      <c r="U49" s="633">
        <f t="shared" ref="U49:U67" si="18">IF(B49&lt;=$K$28,$K$29,0)</f>
        <v>0</v>
      </c>
      <c r="V49" s="633">
        <f t="shared" si="1"/>
        <v>0</v>
      </c>
      <c r="W49" s="657" t="e">
        <f t="shared" ref="W49:W67" si="19">SUM(D49:T49)</f>
        <v>#DIV/0!</v>
      </c>
      <c r="X49" s="657" t="e">
        <f t="shared" si="2"/>
        <v>#DIV/0!</v>
      </c>
      <c r="Y49" s="661" t="e">
        <f t="shared" ref="Y49:Y67" si="20">X49*12</f>
        <v>#DIV/0!</v>
      </c>
      <c r="Z49" s="666" t="e">
        <f t="shared" ref="Z49:Z67" si="21">Y49/$R$5</f>
        <v>#DIV/0!</v>
      </c>
      <c r="AA49" s="663">
        <f t="shared" ref="AA49:AA67" si="22">AA48*$E$10+AA48</f>
        <v>0</v>
      </c>
      <c r="AB49" s="654"/>
      <c r="AC49" s="642">
        <f>'BTL-Amort'!$H$35+'Angel-Amort'!$H$35</f>
        <v>0</v>
      </c>
      <c r="AD49" s="663">
        <f t="shared" si="3"/>
        <v>0</v>
      </c>
      <c r="AE49" s="664" t="e">
        <f>(SUM($Y$48:Y49)+AD49)/$R$5</f>
        <v>#DIV/0!</v>
      </c>
      <c r="AF49" s="637" t="e">
        <f t="shared" si="4"/>
        <v>#DIV/0!</v>
      </c>
      <c r="AG49" s="665">
        <f t="shared" si="5"/>
        <v>0</v>
      </c>
      <c r="AH49" s="637" t="e">
        <f t="shared" si="6"/>
        <v>#DIV/0!</v>
      </c>
      <c r="AI49" s="637" t="e">
        <f>(SUM($AF$47:AF49))+AG49</f>
        <v>#DIV/0!</v>
      </c>
      <c r="AJ49" s="638" t="e">
        <f>Y49</f>
        <v>#DIV/0!</v>
      </c>
      <c r="AK49" s="638" t="e">
        <f>Y49</f>
        <v>#DIV/0!</v>
      </c>
      <c r="AL49" s="638" t="e">
        <f t="shared" si="7"/>
        <v>#DIV/0!</v>
      </c>
      <c r="AM49" s="638" t="e">
        <f t="shared" si="8"/>
        <v>#DIV/0!</v>
      </c>
    </row>
    <row r="50" spans="1:39" ht="18" customHeight="1" x14ac:dyDescent="0.65">
      <c r="A50" s="238"/>
      <c r="B50" s="655">
        <v>3</v>
      </c>
      <c r="C50" s="660" t="e">
        <f t="shared" si="9"/>
        <v>#DIV/0!</v>
      </c>
      <c r="D50" s="660">
        <f t="shared" si="10"/>
        <v>0</v>
      </c>
      <c r="E50" s="660">
        <f t="shared" si="11"/>
        <v>0</v>
      </c>
      <c r="F50" s="657"/>
      <c r="G50" s="660">
        <f t="shared" si="12"/>
        <v>0</v>
      </c>
      <c r="H50" s="660">
        <f t="shared" si="13"/>
        <v>0</v>
      </c>
      <c r="I50" s="660">
        <f t="shared" si="13"/>
        <v>1966.3</v>
      </c>
      <c r="J50" s="660">
        <f t="shared" si="13"/>
        <v>168.54</v>
      </c>
      <c r="K50" s="660">
        <f t="shared" si="13"/>
        <v>0</v>
      </c>
      <c r="L50" s="660"/>
      <c r="M50" s="660">
        <f t="shared" si="13"/>
        <v>0</v>
      </c>
      <c r="N50" s="660">
        <f t="shared" si="13"/>
        <v>0</v>
      </c>
      <c r="O50" s="660">
        <f t="shared" si="13"/>
        <v>0</v>
      </c>
      <c r="P50" s="660" t="e">
        <f t="shared" si="14"/>
        <v>#DIV/0!</v>
      </c>
      <c r="Q50" s="660" t="e">
        <f t="shared" si="15"/>
        <v>#DIV/0!</v>
      </c>
      <c r="R50" s="660" t="e">
        <f t="shared" si="16"/>
        <v>#DIV/0!</v>
      </c>
      <c r="S50" s="653"/>
      <c r="T50" s="660" t="e">
        <f t="shared" si="17"/>
        <v>#DIV/0!</v>
      </c>
      <c r="U50" s="633">
        <f t="shared" si="18"/>
        <v>0</v>
      </c>
      <c r="V50" s="633">
        <f t="shared" si="1"/>
        <v>0</v>
      </c>
      <c r="W50" s="657" t="e">
        <f t="shared" si="19"/>
        <v>#DIV/0!</v>
      </c>
      <c r="X50" s="657" t="e">
        <f t="shared" si="2"/>
        <v>#DIV/0!</v>
      </c>
      <c r="Y50" s="661" t="e">
        <f t="shared" si="20"/>
        <v>#DIV/0!</v>
      </c>
      <c r="Z50" s="666" t="e">
        <f t="shared" si="21"/>
        <v>#DIV/0!</v>
      </c>
      <c r="AA50" s="663">
        <f t="shared" si="22"/>
        <v>0</v>
      </c>
      <c r="AB50" s="654"/>
      <c r="AC50" s="642">
        <f>'BTL-Amort'!$H$47+'Angel-Amort'!$H$47</f>
        <v>0</v>
      </c>
      <c r="AD50" s="663">
        <f t="shared" si="3"/>
        <v>0</v>
      </c>
      <c r="AE50" s="664" t="e">
        <f>(SUM($Y$48:Y50)+AD50)/$R$5</f>
        <v>#DIV/0!</v>
      </c>
      <c r="AF50" s="637" t="e">
        <f t="shared" si="4"/>
        <v>#DIV/0!</v>
      </c>
      <c r="AG50" s="665">
        <f t="shared" si="5"/>
        <v>0</v>
      </c>
      <c r="AH50" s="637" t="e">
        <f t="shared" si="6"/>
        <v>#DIV/0!</v>
      </c>
      <c r="AI50" s="637" t="e">
        <f>(SUM($AF$47:AF50))+AG50</f>
        <v>#DIV/0!</v>
      </c>
      <c r="AJ50" s="645" t="e">
        <f>Y50+AD50</f>
        <v>#DIV/0!</v>
      </c>
      <c r="AK50" s="638" t="e">
        <f>Y50</f>
        <v>#DIV/0!</v>
      </c>
      <c r="AL50" s="638" t="e">
        <f t="shared" si="7"/>
        <v>#DIV/0!</v>
      </c>
      <c r="AM50" s="638" t="e">
        <f t="shared" si="8"/>
        <v>#DIV/0!</v>
      </c>
    </row>
    <row r="51" spans="1:39" ht="18" customHeight="1" x14ac:dyDescent="0.65">
      <c r="A51" s="238"/>
      <c r="B51" s="655">
        <v>4</v>
      </c>
      <c r="C51" s="660" t="e">
        <f t="shared" si="9"/>
        <v>#DIV/0!</v>
      </c>
      <c r="D51" s="660">
        <f t="shared" si="10"/>
        <v>0</v>
      </c>
      <c r="E51" s="660">
        <f t="shared" si="11"/>
        <v>0</v>
      </c>
      <c r="F51" s="657"/>
      <c r="G51" s="660">
        <f t="shared" si="12"/>
        <v>0</v>
      </c>
      <c r="H51" s="660">
        <f t="shared" si="13"/>
        <v>0</v>
      </c>
      <c r="I51" s="660">
        <f t="shared" si="13"/>
        <v>2084.2779999999998</v>
      </c>
      <c r="J51" s="660">
        <f t="shared" si="13"/>
        <v>178.6524</v>
      </c>
      <c r="K51" s="660">
        <f t="shared" si="13"/>
        <v>0</v>
      </c>
      <c r="L51" s="660"/>
      <c r="M51" s="660">
        <f t="shared" si="13"/>
        <v>0</v>
      </c>
      <c r="N51" s="660">
        <f t="shared" si="13"/>
        <v>0</v>
      </c>
      <c r="O51" s="660">
        <f t="shared" si="13"/>
        <v>0</v>
      </c>
      <c r="P51" s="660" t="e">
        <f t="shared" si="14"/>
        <v>#DIV/0!</v>
      </c>
      <c r="Q51" s="660" t="e">
        <f t="shared" si="15"/>
        <v>#DIV/0!</v>
      </c>
      <c r="R51" s="660" t="e">
        <f t="shared" si="16"/>
        <v>#DIV/0!</v>
      </c>
      <c r="S51" s="653"/>
      <c r="T51" s="660" t="e">
        <f t="shared" si="17"/>
        <v>#DIV/0!</v>
      </c>
      <c r="U51" s="633">
        <f t="shared" si="18"/>
        <v>0</v>
      </c>
      <c r="V51" s="633">
        <f t="shared" si="1"/>
        <v>0</v>
      </c>
      <c r="W51" s="657" t="e">
        <f t="shared" si="19"/>
        <v>#DIV/0!</v>
      </c>
      <c r="X51" s="657" t="e">
        <f t="shared" si="2"/>
        <v>#DIV/0!</v>
      </c>
      <c r="Y51" s="661" t="e">
        <f t="shared" si="20"/>
        <v>#DIV/0!</v>
      </c>
      <c r="Z51" s="666" t="e">
        <f t="shared" si="21"/>
        <v>#DIV/0!</v>
      </c>
      <c r="AA51" s="663">
        <f t="shared" si="22"/>
        <v>0</v>
      </c>
      <c r="AB51" s="654"/>
      <c r="AC51" s="642">
        <f>'BTL-Amort'!$H$59+'Angel-Amort'!$H$59</f>
        <v>0</v>
      </c>
      <c r="AD51" s="663">
        <f t="shared" si="3"/>
        <v>0</v>
      </c>
      <c r="AE51" s="664" t="e">
        <f>(SUM($Y$48:Y51)+AD51)/$R$5</f>
        <v>#DIV/0!</v>
      </c>
      <c r="AF51" s="637" t="e">
        <f t="shared" si="4"/>
        <v>#DIV/0!</v>
      </c>
      <c r="AG51" s="665">
        <f t="shared" si="5"/>
        <v>0</v>
      </c>
      <c r="AH51" s="637" t="e">
        <f t="shared" si="6"/>
        <v>#DIV/0!</v>
      </c>
      <c r="AI51" s="637" t="e">
        <f>(SUM($AF$47:AF51))+AG51</f>
        <v>#DIV/0!</v>
      </c>
      <c r="AJ51" s="638"/>
      <c r="AK51" s="638" t="e">
        <f>Y51</f>
        <v>#DIV/0!</v>
      </c>
      <c r="AL51" s="638" t="e">
        <f t="shared" si="7"/>
        <v>#DIV/0!</v>
      </c>
      <c r="AM51" s="638" t="e">
        <f t="shared" si="8"/>
        <v>#DIV/0!</v>
      </c>
    </row>
    <row r="52" spans="1:39" ht="18" customHeight="1" x14ac:dyDescent="0.65">
      <c r="A52" s="238"/>
      <c r="B52" s="655">
        <v>5</v>
      </c>
      <c r="C52" s="660" t="e">
        <f t="shared" si="9"/>
        <v>#DIV/0!</v>
      </c>
      <c r="D52" s="660">
        <f t="shared" si="10"/>
        <v>0</v>
      </c>
      <c r="E52" s="660">
        <f t="shared" si="11"/>
        <v>0</v>
      </c>
      <c r="F52" s="657"/>
      <c r="G52" s="660">
        <f t="shared" si="12"/>
        <v>0</v>
      </c>
      <c r="H52" s="660">
        <f t="shared" si="13"/>
        <v>0</v>
      </c>
      <c r="I52" s="660">
        <f t="shared" si="13"/>
        <v>2209.3346799999999</v>
      </c>
      <c r="J52" s="660">
        <f t="shared" si="13"/>
        <v>189.371544</v>
      </c>
      <c r="K52" s="660">
        <f t="shared" si="13"/>
        <v>0</v>
      </c>
      <c r="L52" s="660"/>
      <c r="M52" s="660">
        <f t="shared" si="13"/>
        <v>0</v>
      </c>
      <c r="N52" s="660">
        <f t="shared" si="13"/>
        <v>0</v>
      </c>
      <c r="O52" s="660">
        <f t="shared" si="13"/>
        <v>0</v>
      </c>
      <c r="P52" s="660" t="e">
        <f t="shared" si="14"/>
        <v>#DIV/0!</v>
      </c>
      <c r="Q52" s="660" t="e">
        <f t="shared" si="15"/>
        <v>#DIV/0!</v>
      </c>
      <c r="R52" s="660" t="e">
        <f t="shared" si="16"/>
        <v>#DIV/0!</v>
      </c>
      <c r="S52" s="653"/>
      <c r="T52" s="660" t="e">
        <f t="shared" si="17"/>
        <v>#DIV/0!</v>
      </c>
      <c r="U52" s="633">
        <f t="shared" si="18"/>
        <v>0</v>
      </c>
      <c r="V52" s="633">
        <f t="shared" si="1"/>
        <v>0</v>
      </c>
      <c r="W52" s="657" t="e">
        <f t="shared" si="19"/>
        <v>#DIV/0!</v>
      </c>
      <c r="X52" s="657" t="e">
        <f t="shared" si="2"/>
        <v>#DIV/0!</v>
      </c>
      <c r="Y52" s="661" t="e">
        <f t="shared" si="20"/>
        <v>#DIV/0!</v>
      </c>
      <c r="Z52" s="666" t="e">
        <f t="shared" si="21"/>
        <v>#DIV/0!</v>
      </c>
      <c r="AA52" s="663">
        <f t="shared" si="22"/>
        <v>0</v>
      </c>
      <c r="AB52" s="654"/>
      <c r="AC52" s="642">
        <f>'BTL-Amort'!$H$71+'Angel-Amort'!$H$71</f>
        <v>0</v>
      </c>
      <c r="AD52" s="663">
        <f t="shared" si="3"/>
        <v>0</v>
      </c>
      <c r="AE52" s="664" t="e">
        <f>(SUM($Y$48:Y52)+AD52)/$R$5</f>
        <v>#DIV/0!</v>
      </c>
      <c r="AF52" s="637" t="e">
        <f t="shared" si="4"/>
        <v>#DIV/0!</v>
      </c>
      <c r="AG52" s="665">
        <f t="shared" si="5"/>
        <v>0</v>
      </c>
      <c r="AH52" s="637" t="e">
        <f t="shared" si="6"/>
        <v>#DIV/0!</v>
      </c>
      <c r="AI52" s="637" t="e">
        <f>(SUM($AF$47:AF52))+AG52</f>
        <v>#DIV/0!</v>
      </c>
      <c r="AJ52" s="638"/>
      <c r="AK52" s="645" t="e">
        <f>Y52+AD52</f>
        <v>#DIV/0!</v>
      </c>
      <c r="AL52" s="638" t="e">
        <f t="shared" si="7"/>
        <v>#DIV/0!</v>
      </c>
      <c r="AM52" s="638" t="e">
        <f t="shared" si="8"/>
        <v>#DIV/0!</v>
      </c>
    </row>
    <row r="53" spans="1:39" ht="18" customHeight="1" x14ac:dyDescent="0.65">
      <c r="A53" s="238"/>
      <c r="B53" s="655">
        <v>6</v>
      </c>
      <c r="C53" s="660" t="e">
        <f t="shared" si="9"/>
        <v>#DIV/0!</v>
      </c>
      <c r="D53" s="660">
        <f t="shared" si="10"/>
        <v>0</v>
      </c>
      <c r="E53" s="660">
        <f t="shared" si="11"/>
        <v>0</v>
      </c>
      <c r="F53" s="657"/>
      <c r="G53" s="660">
        <f t="shared" si="12"/>
        <v>0</v>
      </c>
      <c r="H53" s="660">
        <f t="shared" si="13"/>
        <v>0</v>
      </c>
      <c r="I53" s="660">
        <f t="shared" si="13"/>
        <v>2341.8947607999999</v>
      </c>
      <c r="J53" s="660">
        <f t="shared" si="13"/>
        <v>200.73383663999999</v>
      </c>
      <c r="K53" s="660">
        <f t="shared" si="13"/>
        <v>0</v>
      </c>
      <c r="L53" s="660"/>
      <c r="M53" s="660">
        <f t="shared" si="13"/>
        <v>0</v>
      </c>
      <c r="N53" s="660">
        <f t="shared" si="13"/>
        <v>0</v>
      </c>
      <c r="O53" s="660">
        <f t="shared" si="13"/>
        <v>0</v>
      </c>
      <c r="P53" s="660" t="e">
        <f t="shared" si="14"/>
        <v>#DIV/0!</v>
      </c>
      <c r="Q53" s="660" t="e">
        <f t="shared" si="15"/>
        <v>#DIV/0!</v>
      </c>
      <c r="R53" s="660" t="e">
        <f t="shared" si="16"/>
        <v>#DIV/0!</v>
      </c>
      <c r="S53" s="653"/>
      <c r="T53" s="660" t="e">
        <f t="shared" si="17"/>
        <v>#DIV/0!</v>
      </c>
      <c r="U53" s="633">
        <f t="shared" si="18"/>
        <v>0</v>
      </c>
      <c r="V53" s="633">
        <f t="shared" si="1"/>
        <v>0</v>
      </c>
      <c r="W53" s="657" t="e">
        <f t="shared" si="19"/>
        <v>#DIV/0!</v>
      </c>
      <c r="X53" s="657" t="e">
        <f t="shared" si="2"/>
        <v>#DIV/0!</v>
      </c>
      <c r="Y53" s="661" t="e">
        <f t="shared" si="20"/>
        <v>#DIV/0!</v>
      </c>
      <c r="Z53" s="666" t="e">
        <f t="shared" si="21"/>
        <v>#DIV/0!</v>
      </c>
      <c r="AA53" s="663">
        <f t="shared" si="22"/>
        <v>0</v>
      </c>
      <c r="AB53" s="654"/>
      <c r="AC53" s="642">
        <f>'BTL-Amort'!$H$83+'Angel-Amort'!$H$83</f>
        <v>0</v>
      </c>
      <c r="AD53" s="663">
        <f t="shared" si="3"/>
        <v>0</v>
      </c>
      <c r="AE53" s="664" t="e">
        <f>(SUM($Y$48:Y53)+AD53)/$R$5</f>
        <v>#DIV/0!</v>
      </c>
      <c r="AF53" s="637" t="e">
        <f t="shared" si="4"/>
        <v>#DIV/0!</v>
      </c>
      <c r="AG53" s="665">
        <f t="shared" si="5"/>
        <v>0</v>
      </c>
      <c r="AH53" s="637" t="e">
        <f t="shared" si="6"/>
        <v>#DIV/0!</v>
      </c>
      <c r="AI53" s="637" t="e">
        <f>(SUM($AF$47:AF53))+AG53</f>
        <v>#DIV/0!</v>
      </c>
      <c r="AJ53" s="646"/>
      <c r="AK53" s="646"/>
      <c r="AL53" s="638" t="e">
        <f t="shared" si="7"/>
        <v>#DIV/0!</v>
      </c>
      <c r="AM53" s="638" t="e">
        <f t="shared" si="8"/>
        <v>#DIV/0!</v>
      </c>
    </row>
    <row r="54" spans="1:39" ht="18" customHeight="1" x14ac:dyDescent="0.65">
      <c r="A54" s="238"/>
      <c r="B54" s="655">
        <v>7</v>
      </c>
      <c r="C54" s="660" t="e">
        <f t="shared" si="9"/>
        <v>#DIV/0!</v>
      </c>
      <c r="D54" s="660">
        <f t="shared" si="10"/>
        <v>0</v>
      </c>
      <c r="E54" s="660">
        <f t="shared" si="11"/>
        <v>0</v>
      </c>
      <c r="F54" s="657"/>
      <c r="G54" s="660">
        <f t="shared" si="12"/>
        <v>0</v>
      </c>
      <c r="H54" s="660">
        <f t="shared" si="13"/>
        <v>0</v>
      </c>
      <c r="I54" s="660">
        <f t="shared" si="13"/>
        <v>2482.4084464479997</v>
      </c>
      <c r="J54" s="660">
        <f t="shared" si="13"/>
        <v>212.7778668384</v>
      </c>
      <c r="K54" s="660">
        <f t="shared" si="13"/>
        <v>0</v>
      </c>
      <c r="L54" s="660"/>
      <c r="M54" s="660">
        <f t="shared" si="13"/>
        <v>0</v>
      </c>
      <c r="N54" s="660">
        <f t="shared" si="13"/>
        <v>0</v>
      </c>
      <c r="O54" s="660">
        <f t="shared" si="13"/>
        <v>0</v>
      </c>
      <c r="P54" s="660" t="e">
        <f t="shared" si="14"/>
        <v>#DIV/0!</v>
      </c>
      <c r="Q54" s="660" t="e">
        <f t="shared" si="15"/>
        <v>#DIV/0!</v>
      </c>
      <c r="R54" s="660" t="e">
        <f t="shared" si="16"/>
        <v>#DIV/0!</v>
      </c>
      <c r="S54" s="653"/>
      <c r="T54" s="660" t="e">
        <f t="shared" si="17"/>
        <v>#DIV/0!</v>
      </c>
      <c r="U54" s="633">
        <f t="shared" si="18"/>
        <v>0</v>
      </c>
      <c r="V54" s="633">
        <f t="shared" si="1"/>
        <v>0</v>
      </c>
      <c r="W54" s="657" t="e">
        <f t="shared" si="19"/>
        <v>#DIV/0!</v>
      </c>
      <c r="X54" s="657" t="e">
        <f t="shared" si="2"/>
        <v>#DIV/0!</v>
      </c>
      <c r="Y54" s="661" t="e">
        <f t="shared" si="20"/>
        <v>#DIV/0!</v>
      </c>
      <c r="Z54" s="666" t="e">
        <f t="shared" si="21"/>
        <v>#DIV/0!</v>
      </c>
      <c r="AA54" s="663">
        <f t="shared" si="22"/>
        <v>0</v>
      </c>
      <c r="AB54" s="654"/>
      <c r="AC54" s="642">
        <f>'BTL-Amort'!$H$95+'Angel-Amort'!$H$95</f>
        <v>0</v>
      </c>
      <c r="AD54" s="663">
        <f t="shared" si="3"/>
        <v>0</v>
      </c>
      <c r="AE54" s="664" t="e">
        <f>(SUM($Y$48:Y54)+AD54)/$R$5</f>
        <v>#DIV/0!</v>
      </c>
      <c r="AF54" s="637" t="e">
        <f t="shared" si="4"/>
        <v>#DIV/0!</v>
      </c>
      <c r="AG54" s="665">
        <f t="shared" si="5"/>
        <v>0</v>
      </c>
      <c r="AH54" s="637" t="e">
        <f t="shared" si="6"/>
        <v>#DIV/0!</v>
      </c>
      <c r="AI54" s="637" t="e">
        <f>(SUM($AF$47:AF54))+AG54</f>
        <v>#DIV/0!</v>
      </c>
      <c r="AJ54" s="646"/>
      <c r="AK54" s="646"/>
      <c r="AL54" s="638" t="e">
        <f t="shared" si="7"/>
        <v>#DIV/0!</v>
      </c>
      <c r="AM54" s="638" t="e">
        <f t="shared" si="8"/>
        <v>#DIV/0!</v>
      </c>
    </row>
    <row r="55" spans="1:39" ht="18" customHeight="1" x14ac:dyDescent="0.65">
      <c r="A55" s="238"/>
      <c r="B55" s="655">
        <v>8</v>
      </c>
      <c r="C55" s="660" t="e">
        <f t="shared" si="9"/>
        <v>#DIV/0!</v>
      </c>
      <c r="D55" s="660">
        <f t="shared" si="10"/>
        <v>0</v>
      </c>
      <c r="E55" s="660">
        <f t="shared" si="11"/>
        <v>0</v>
      </c>
      <c r="F55" s="657"/>
      <c r="G55" s="660">
        <f t="shared" si="12"/>
        <v>0</v>
      </c>
      <c r="H55" s="660">
        <f t="shared" si="13"/>
        <v>0</v>
      </c>
      <c r="I55" s="660">
        <f t="shared" si="13"/>
        <v>2631.3529532348798</v>
      </c>
      <c r="J55" s="660">
        <f t="shared" si="13"/>
        <v>225.54453884870401</v>
      </c>
      <c r="K55" s="660">
        <f t="shared" si="13"/>
        <v>0</v>
      </c>
      <c r="L55" s="660"/>
      <c r="M55" s="660">
        <f t="shared" si="13"/>
        <v>0</v>
      </c>
      <c r="N55" s="660">
        <f t="shared" si="13"/>
        <v>0</v>
      </c>
      <c r="O55" s="660">
        <f t="shared" si="13"/>
        <v>0</v>
      </c>
      <c r="P55" s="660" t="e">
        <f t="shared" si="14"/>
        <v>#DIV/0!</v>
      </c>
      <c r="Q55" s="660" t="e">
        <f t="shared" si="15"/>
        <v>#DIV/0!</v>
      </c>
      <c r="R55" s="660" t="e">
        <f t="shared" si="16"/>
        <v>#DIV/0!</v>
      </c>
      <c r="S55" s="653"/>
      <c r="T55" s="660" t="e">
        <f t="shared" si="17"/>
        <v>#DIV/0!</v>
      </c>
      <c r="U55" s="633">
        <f t="shared" si="18"/>
        <v>0</v>
      </c>
      <c r="V55" s="633">
        <f t="shared" si="1"/>
        <v>0</v>
      </c>
      <c r="W55" s="657" t="e">
        <f t="shared" si="19"/>
        <v>#DIV/0!</v>
      </c>
      <c r="X55" s="657" t="e">
        <f t="shared" si="2"/>
        <v>#DIV/0!</v>
      </c>
      <c r="Y55" s="661" t="e">
        <f t="shared" si="20"/>
        <v>#DIV/0!</v>
      </c>
      <c r="Z55" s="666" t="e">
        <f t="shared" si="21"/>
        <v>#DIV/0!</v>
      </c>
      <c r="AA55" s="663">
        <f t="shared" si="22"/>
        <v>0</v>
      </c>
      <c r="AB55" s="654"/>
      <c r="AC55" s="642">
        <f>'BTL-Amort'!$H$107+'Angel-Amort'!$H$107</f>
        <v>0</v>
      </c>
      <c r="AD55" s="663">
        <f t="shared" si="3"/>
        <v>0</v>
      </c>
      <c r="AE55" s="664" t="e">
        <f>(SUM($Y$48:Y55)+AD55)/$R$5</f>
        <v>#DIV/0!</v>
      </c>
      <c r="AF55" s="637" t="e">
        <f t="shared" si="4"/>
        <v>#DIV/0!</v>
      </c>
      <c r="AG55" s="665">
        <f t="shared" si="5"/>
        <v>0</v>
      </c>
      <c r="AH55" s="637" t="e">
        <f t="shared" si="6"/>
        <v>#DIV/0!</v>
      </c>
      <c r="AI55" s="637" t="e">
        <f>(SUM($AF$47:AF55))+AG55</f>
        <v>#DIV/0!</v>
      </c>
      <c r="AJ55" s="646"/>
      <c r="AK55" s="646"/>
      <c r="AL55" s="638" t="e">
        <f t="shared" si="7"/>
        <v>#DIV/0!</v>
      </c>
      <c r="AM55" s="638" t="e">
        <f t="shared" si="8"/>
        <v>#DIV/0!</v>
      </c>
    </row>
    <row r="56" spans="1:39" ht="18" customHeight="1" x14ac:dyDescent="0.65">
      <c r="A56" s="238"/>
      <c r="B56" s="655">
        <v>9</v>
      </c>
      <c r="C56" s="660" t="e">
        <f t="shared" si="9"/>
        <v>#DIV/0!</v>
      </c>
      <c r="D56" s="660">
        <f t="shared" si="10"/>
        <v>0</v>
      </c>
      <c r="E56" s="660">
        <f t="shared" si="11"/>
        <v>0</v>
      </c>
      <c r="F56" s="657"/>
      <c r="G56" s="660">
        <f t="shared" si="12"/>
        <v>0</v>
      </c>
      <c r="H56" s="660">
        <f t="shared" si="13"/>
        <v>0</v>
      </c>
      <c r="I56" s="660">
        <f t="shared" si="13"/>
        <v>2789.2341304289725</v>
      </c>
      <c r="J56" s="660">
        <f t="shared" si="13"/>
        <v>239.07721117962626</v>
      </c>
      <c r="K56" s="660">
        <f t="shared" si="13"/>
        <v>0</v>
      </c>
      <c r="L56" s="660"/>
      <c r="M56" s="660">
        <f t="shared" si="13"/>
        <v>0</v>
      </c>
      <c r="N56" s="660">
        <f t="shared" si="13"/>
        <v>0</v>
      </c>
      <c r="O56" s="660">
        <f t="shared" si="13"/>
        <v>0</v>
      </c>
      <c r="P56" s="660" t="e">
        <f t="shared" si="14"/>
        <v>#DIV/0!</v>
      </c>
      <c r="Q56" s="660" t="e">
        <f t="shared" si="15"/>
        <v>#DIV/0!</v>
      </c>
      <c r="R56" s="660" t="e">
        <f t="shared" si="16"/>
        <v>#DIV/0!</v>
      </c>
      <c r="S56" s="653"/>
      <c r="T56" s="660" t="e">
        <f t="shared" si="17"/>
        <v>#DIV/0!</v>
      </c>
      <c r="U56" s="633">
        <f t="shared" si="18"/>
        <v>0</v>
      </c>
      <c r="V56" s="633">
        <f t="shared" si="1"/>
        <v>0</v>
      </c>
      <c r="W56" s="657" t="e">
        <f t="shared" si="19"/>
        <v>#DIV/0!</v>
      </c>
      <c r="X56" s="657" t="e">
        <f t="shared" si="2"/>
        <v>#DIV/0!</v>
      </c>
      <c r="Y56" s="661" t="e">
        <f t="shared" si="20"/>
        <v>#DIV/0!</v>
      </c>
      <c r="Z56" s="666" t="e">
        <f t="shared" si="21"/>
        <v>#DIV/0!</v>
      </c>
      <c r="AA56" s="663">
        <f t="shared" si="22"/>
        <v>0</v>
      </c>
      <c r="AB56" s="654"/>
      <c r="AC56" s="642">
        <f>'BTL-Amort'!$H$119+'Angel-Amort'!$H$119</f>
        <v>0</v>
      </c>
      <c r="AD56" s="663">
        <f t="shared" si="3"/>
        <v>0</v>
      </c>
      <c r="AE56" s="664" t="e">
        <f>(SUM($Y$48:Y56)+AD56)/$R$5</f>
        <v>#DIV/0!</v>
      </c>
      <c r="AF56" s="637" t="e">
        <f t="shared" si="4"/>
        <v>#DIV/0!</v>
      </c>
      <c r="AG56" s="665">
        <f t="shared" si="5"/>
        <v>0</v>
      </c>
      <c r="AH56" s="637" t="e">
        <f t="shared" si="6"/>
        <v>#DIV/0!</v>
      </c>
      <c r="AI56" s="637" t="e">
        <f>(SUM($AF$47:AF56))+AG56</f>
        <v>#DIV/0!</v>
      </c>
      <c r="AJ56" s="646"/>
      <c r="AK56" s="646"/>
      <c r="AL56" s="638" t="e">
        <f t="shared" si="7"/>
        <v>#DIV/0!</v>
      </c>
      <c r="AM56" s="638" t="e">
        <f t="shared" si="8"/>
        <v>#DIV/0!</v>
      </c>
    </row>
    <row r="57" spans="1:39" ht="18" customHeight="1" x14ac:dyDescent="0.65">
      <c r="A57" s="238"/>
      <c r="B57" s="655">
        <v>10</v>
      </c>
      <c r="C57" s="660" t="e">
        <f t="shared" si="9"/>
        <v>#DIV/0!</v>
      </c>
      <c r="D57" s="660">
        <f t="shared" si="10"/>
        <v>0</v>
      </c>
      <c r="E57" s="660">
        <f t="shared" si="11"/>
        <v>0</v>
      </c>
      <c r="F57" s="657"/>
      <c r="G57" s="660">
        <f t="shared" si="12"/>
        <v>0</v>
      </c>
      <c r="H57" s="660">
        <f t="shared" si="13"/>
        <v>0</v>
      </c>
      <c r="I57" s="660">
        <f t="shared" si="13"/>
        <v>2956.5881782547108</v>
      </c>
      <c r="J57" s="660">
        <f t="shared" si="13"/>
        <v>253.42184385040383</v>
      </c>
      <c r="K57" s="660">
        <f t="shared" si="13"/>
        <v>0</v>
      </c>
      <c r="L57" s="660"/>
      <c r="M57" s="660">
        <f t="shared" si="13"/>
        <v>0</v>
      </c>
      <c r="N57" s="660">
        <f t="shared" si="13"/>
        <v>0</v>
      </c>
      <c r="O57" s="660">
        <f t="shared" si="13"/>
        <v>0</v>
      </c>
      <c r="P57" s="660" t="e">
        <f t="shared" si="14"/>
        <v>#DIV/0!</v>
      </c>
      <c r="Q57" s="660" t="e">
        <f t="shared" si="15"/>
        <v>#DIV/0!</v>
      </c>
      <c r="R57" s="660" t="e">
        <f t="shared" si="16"/>
        <v>#DIV/0!</v>
      </c>
      <c r="S57" s="653"/>
      <c r="T57" s="660" t="e">
        <f t="shared" si="17"/>
        <v>#DIV/0!</v>
      </c>
      <c r="U57" s="633">
        <f t="shared" si="18"/>
        <v>0</v>
      </c>
      <c r="V57" s="633">
        <f t="shared" si="1"/>
        <v>0</v>
      </c>
      <c r="W57" s="657" t="e">
        <f t="shared" si="19"/>
        <v>#DIV/0!</v>
      </c>
      <c r="X57" s="657" t="e">
        <f t="shared" si="2"/>
        <v>#DIV/0!</v>
      </c>
      <c r="Y57" s="661" t="e">
        <f t="shared" si="20"/>
        <v>#DIV/0!</v>
      </c>
      <c r="Z57" s="666" t="e">
        <f t="shared" si="21"/>
        <v>#DIV/0!</v>
      </c>
      <c r="AA57" s="663">
        <f t="shared" si="22"/>
        <v>0</v>
      </c>
      <c r="AB57" s="654"/>
      <c r="AC57" s="642">
        <f>'BTL-Amort'!$H$131+'Angel-Amort'!$H$131</f>
        <v>0</v>
      </c>
      <c r="AD57" s="663">
        <f t="shared" si="3"/>
        <v>0</v>
      </c>
      <c r="AE57" s="664" t="e">
        <f>(SUM($Y$48:Y57)+AD57)/$R$5</f>
        <v>#DIV/0!</v>
      </c>
      <c r="AF57" s="637" t="e">
        <f t="shared" si="4"/>
        <v>#DIV/0!</v>
      </c>
      <c r="AG57" s="665">
        <f t="shared" si="5"/>
        <v>0</v>
      </c>
      <c r="AH57" s="637" t="e">
        <f t="shared" si="6"/>
        <v>#DIV/0!</v>
      </c>
      <c r="AI57" s="637" t="e">
        <f>(SUM($AF$47:AF57))+AG57</f>
        <v>#DIV/0!</v>
      </c>
      <c r="AJ57" s="646"/>
      <c r="AK57" s="646"/>
      <c r="AL57" s="645" t="e">
        <f>Y57+AD57</f>
        <v>#DIV/0!</v>
      </c>
      <c r="AM57" s="638" t="e">
        <f t="shared" si="8"/>
        <v>#DIV/0!</v>
      </c>
    </row>
    <row r="58" spans="1:39" ht="18" customHeight="1" x14ac:dyDescent="0.65">
      <c r="A58" s="238"/>
      <c r="B58" s="655">
        <v>11</v>
      </c>
      <c r="C58" s="660" t="e">
        <f t="shared" si="9"/>
        <v>#DIV/0!</v>
      </c>
      <c r="D58" s="660">
        <f t="shared" si="10"/>
        <v>0</v>
      </c>
      <c r="E58" s="660">
        <f t="shared" si="11"/>
        <v>0</v>
      </c>
      <c r="F58" s="657"/>
      <c r="G58" s="660">
        <f t="shared" si="12"/>
        <v>0</v>
      </c>
      <c r="H58" s="660">
        <f t="shared" si="13"/>
        <v>0</v>
      </c>
      <c r="I58" s="660">
        <f t="shared" si="13"/>
        <v>3133.9834689499935</v>
      </c>
      <c r="J58" s="660">
        <f t="shared" si="13"/>
        <v>268.62715448142808</v>
      </c>
      <c r="K58" s="660">
        <f t="shared" si="13"/>
        <v>0</v>
      </c>
      <c r="L58" s="660"/>
      <c r="M58" s="660">
        <f t="shared" si="13"/>
        <v>0</v>
      </c>
      <c r="N58" s="660">
        <f t="shared" si="13"/>
        <v>0</v>
      </c>
      <c r="O58" s="660">
        <f t="shared" si="13"/>
        <v>0</v>
      </c>
      <c r="P58" s="660" t="e">
        <f t="shared" si="14"/>
        <v>#DIV/0!</v>
      </c>
      <c r="Q58" s="660" t="e">
        <f t="shared" si="15"/>
        <v>#DIV/0!</v>
      </c>
      <c r="R58" s="660" t="e">
        <f t="shared" si="16"/>
        <v>#DIV/0!</v>
      </c>
      <c r="S58" s="653"/>
      <c r="T58" s="660" t="e">
        <f t="shared" si="17"/>
        <v>#DIV/0!</v>
      </c>
      <c r="U58" s="633">
        <f t="shared" si="18"/>
        <v>0</v>
      </c>
      <c r="V58" s="633">
        <f t="shared" si="1"/>
        <v>0</v>
      </c>
      <c r="W58" s="657" t="e">
        <f t="shared" si="19"/>
        <v>#DIV/0!</v>
      </c>
      <c r="X58" s="657" t="e">
        <f t="shared" si="2"/>
        <v>#DIV/0!</v>
      </c>
      <c r="Y58" s="661" t="e">
        <f t="shared" si="20"/>
        <v>#DIV/0!</v>
      </c>
      <c r="Z58" s="666" t="e">
        <f t="shared" si="21"/>
        <v>#DIV/0!</v>
      </c>
      <c r="AA58" s="663">
        <f t="shared" si="22"/>
        <v>0</v>
      </c>
      <c r="AB58" s="654"/>
      <c r="AC58" s="642">
        <f>'BTL-Amort'!$H$143+'Angel-Amort'!$H$143</f>
        <v>0</v>
      </c>
      <c r="AD58" s="663">
        <f t="shared" si="3"/>
        <v>0</v>
      </c>
      <c r="AE58" s="664" t="e">
        <f>(SUM($Y$48:Y58)+AD58)/$R$5</f>
        <v>#DIV/0!</v>
      </c>
      <c r="AF58" s="637" t="e">
        <f t="shared" si="4"/>
        <v>#DIV/0!</v>
      </c>
      <c r="AG58" s="665">
        <f t="shared" si="5"/>
        <v>0</v>
      </c>
      <c r="AH58" s="637" t="e">
        <f t="shared" si="6"/>
        <v>#DIV/0!</v>
      </c>
      <c r="AI58" s="637" t="e">
        <f>(SUM($AF$47:AF58))+AG58</f>
        <v>#DIV/0!</v>
      </c>
      <c r="AJ58" s="646"/>
      <c r="AK58" s="646"/>
      <c r="AL58" s="638"/>
      <c r="AM58" s="638" t="e">
        <f t="shared" si="8"/>
        <v>#DIV/0!</v>
      </c>
    </row>
    <row r="59" spans="1:39" ht="18" customHeight="1" x14ac:dyDescent="0.65">
      <c r="A59" s="238"/>
      <c r="B59" s="655">
        <v>12</v>
      </c>
      <c r="C59" s="660" t="e">
        <f t="shared" si="9"/>
        <v>#DIV/0!</v>
      </c>
      <c r="D59" s="660">
        <f t="shared" si="10"/>
        <v>0</v>
      </c>
      <c r="E59" s="660">
        <f t="shared" si="11"/>
        <v>0</v>
      </c>
      <c r="F59" s="657"/>
      <c r="G59" s="660">
        <f t="shared" si="12"/>
        <v>0</v>
      </c>
      <c r="H59" s="660">
        <f t="shared" si="13"/>
        <v>0</v>
      </c>
      <c r="I59" s="660">
        <f t="shared" si="13"/>
        <v>3322.0224770869931</v>
      </c>
      <c r="J59" s="660">
        <f t="shared" si="13"/>
        <v>284.74478375031379</v>
      </c>
      <c r="K59" s="660">
        <f t="shared" si="13"/>
        <v>0</v>
      </c>
      <c r="L59" s="660"/>
      <c r="M59" s="660">
        <f t="shared" si="13"/>
        <v>0</v>
      </c>
      <c r="N59" s="660">
        <f t="shared" si="13"/>
        <v>0</v>
      </c>
      <c r="O59" s="660">
        <f t="shared" si="13"/>
        <v>0</v>
      </c>
      <c r="P59" s="660" t="e">
        <f t="shared" si="14"/>
        <v>#DIV/0!</v>
      </c>
      <c r="Q59" s="660" t="e">
        <f t="shared" si="15"/>
        <v>#DIV/0!</v>
      </c>
      <c r="R59" s="660" t="e">
        <f t="shared" si="16"/>
        <v>#DIV/0!</v>
      </c>
      <c r="S59" s="653"/>
      <c r="T59" s="660" t="e">
        <f t="shared" si="17"/>
        <v>#DIV/0!</v>
      </c>
      <c r="U59" s="633">
        <f t="shared" si="18"/>
        <v>0</v>
      </c>
      <c r="V59" s="633">
        <f t="shared" si="1"/>
        <v>0</v>
      </c>
      <c r="W59" s="657" t="e">
        <f t="shared" si="19"/>
        <v>#DIV/0!</v>
      </c>
      <c r="X59" s="657" t="e">
        <f t="shared" si="2"/>
        <v>#DIV/0!</v>
      </c>
      <c r="Y59" s="661" t="e">
        <f t="shared" si="20"/>
        <v>#DIV/0!</v>
      </c>
      <c r="Z59" s="666" t="e">
        <f t="shared" si="21"/>
        <v>#DIV/0!</v>
      </c>
      <c r="AA59" s="663">
        <f t="shared" si="22"/>
        <v>0</v>
      </c>
      <c r="AB59" s="654"/>
      <c r="AC59" s="642">
        <f>'BTL-Amort'!$H$155+'Angel-Amort'!$H$155</f>
        <v>0</v>
      </c>
      <c r="AD59" s="663">
        <f t="shared" si="3"/>
        <v>0</v>
      </c>
      <c r="AE59" s="664" t="e">
        <f>(SUM($Y$48:Y59)+AD59)/$R$5</f>
        <v>#DIV/0!</v>
      </c>
      <c r="AF59" s="637" t="e">
        <f t="shared" si="4"/>
        <v>#DIV/0!</v>
      </c>
      <c r="AG59" s="665">
        <f t="shared" si="5"/>
        <v>0</v>
      </c>
      <c r="AH59" s="637" t="e">
        <f t="shared" si="6"/>
        <v>#DIV/0!</v>
      </c>
      <c r="AI59" s="637" t="e">
        <f>(SUM($AF$47:AF59))+AG59</f>
        <v>#DIV/0!</v>
      </c>
      <c r="AJ59" s="646"/>
      <c r="AK59" s="646"/>
      <c r="AL59" s="638"/>
      <c r="AM59" s="638" t="e">
        <f t="shared" si="8"/>
        <v>#DIV/0!</v>
      </c>
    </row>
    <row r="60" spans="1:39" ht="18" customHeight="1" x14ac:dyDescent="0.65">
      <c r="A60" s="238"/>
      <c r="B60" s="655">
        <v>13</v>
      </c>
      <c r="C60" s="660" t="e">
        <f t="shared" si="9"/>
        <v>#DIV/0!</v>
      </c>
      <c r="D60" s="660">
        <f t="shared" si="10"/>
        <v>0</v>
      </c>
      <c r="E60" s="660">
        <f t="shared" si="11"/>
        <v>0</v>
      </c>
      <c r="F60" s="657"/>
      <c r="G60" s="660">
        <f t="shared" si="12"/>
        <v>0</v>
      </c>
      <c r="H60" s="660">
        <f t="shared" si="13"/>
        <v>0</v>
      </c>
      <c r="I60" s="660">
        <f t="shared" si="13"/>
        <v>3521.3438257122125</v>
      </c>
      <c r="J60" s="660">
        <f t="shared" si="13"/>
        <v>301.8294707753326</v>
      </c>
      <c r="K60" s="660">
        <f t="shared" si="13"/>
        <v>0</v>
      </c>
      <c r="L60" s="660"/>
      <c r="M60" s="660">
        <f t="shared" si="13"/>
        <v>0</v>
      </c>
      <c r="N60" s="660">
        <f t="shared" si="13"/>
        <v>0</v>
      </c>
      <c r="O60" s="660">
        <f t="shared" si="13"/>
        <v>0</v>
      </c>
      <c r="P60" s="660" t="e">
        <f t="shared" si="14"/>
        <v>#DIV/0!</v>
      </c>
      <c r="Q60" s="660" t="e">
        <f t="shared" si="15"/>
        <v>#DIV/0!</v>
      </c>
      <c r="R60" s="660" t="e">
        <f t="shared" si="16"/>
        <v>#DIV/0!</v>
      </c>
      <c r="S60" s="653"/>
      <c r="T60" s="660" t="e">
        <f t="shared" si="17"/>
        <v>#DIV/0!</v>
      </c>
      <c r="U60" s="633">
        <f t="shared" si="18"/>
        <v>0</v>
      </c>
      <c r="V60" s="633">
        <f t="shared" si="1"/>
        <v>0</v>
      </c>
      <c r="W60" s="657" t="e">
        <f t="shared" si="19"/>
        <v>#DIV/0!</v>
      </c>
      <c r="X60" s="657" t="e">
        <f t="shared" si="2"/>
        <v>#DIV/0!</v>
      </c>
      <c r="Y60" s="661" t="e">
        <f t="shared" si="20"/>
        <v>#DIV/0!</v>
      </c>
      <c r="Z60" s="666" t="e">
        <f t="shared" si="21"/>
        <v>#DIV/0!</v>
      </c>
      <c r="AA60" s="663">
        <f t="shared" si="22"/>
        <v>0</v>
      </c>
      <c r="AB60" s="654"/>
      <c r="AC60" s="642">
        <f>'BTL-Amort'!$H$167+'Angel-Amort'!$H$167</f>
        <v>0</v>
      </c>
      <c r="AD60" s="663">
        <f t="shared" si="3"/>
        <v>0</v>
      </c>
      <c r="AE60" s="664" t="e">
        <f>(SUM($Y$48:Y60)+AD60)/$R$5</f>
        <v>#DIV/0!</v>
      </c>
      <c r="AF60" s="637" t="e">
        <f t="shared" si="4"/>
        <v>#DIV/0!</v>
      </c>
      <c r="AG60" s="665">
        <f t="shared" si="5"/>
        <v>0</v>
      </c>
      <c r="AH60" s="637" t="e">
        <f t="shared" si="6"/>
        <v>#DIV/0!</v>
      </c>
      <c r="AI60" s="637" t="e">
        <f>(SUM($AF$47:AF60))+AG60</f>
        <v>#DIV/0!</v>
      </c>
      <c r="AJ60" s="646"/>
      <c r="AK60" s="646"/>
      <c r="AL60" s="638"/>
      <c r="AM60" s="638" t="e">
        <f t="shared" si="8"/>
        <v>#DIV/0!</v>
      </c>
    </row>
    <row r="61" spans="1:39" ht="18" customHeight="1" x14ac:dyDescent="0.65">
      <c r="A61" s="238"/>
      <c r="B61" s="655">
        <v>14</v>
      </c>
      <c r="C61" s="660" t="e">
        <f t="shared" si="9"/>
        <v>#DIV/0!</v>
      </c>
      <c r="D61" s="660">
        <f t="shared" si="10"/>
        <v>0</v>
      </c>
      <c r="E61" s="660">
        <f t="shared" si="11"/>
        <v>0</v>
      </c>
      <c r="F61" s="657"/>
      <c r="G61" s="660">
        <f t="shared" si="12"/>
        <v>0</v>
      </c>
      <c r="H61" s="660">
        <f t="shared" si="13"/>
        <v>0</v>
      </c>
      <c r="I61" s="660">
        <f t="shared" si="13"/>
        <v>3732.6244552549451</v>
      </c>
      <c r="J61" s="660">
        <f t="shared" si="13"/>
        <v>319.93923902185253</v>
      </c>
      <c r="K61" s="660">
        <f t="shared" si="13"/>
        <v>0</v>
      </c>
      <c r="L61" s="660"/>
      <c r="M61" s="660">
        <f t="shared" si="13"/>
        <v>0</v>
      </c>
      <c r="N61" s="660">
        <f t="shared" si="13"/>
        <v>0</v>
      </c>
      <c r="O61" s="660">
        <f t="shared" si="13"/>
        <v>0</v>
      </c>
      <c r="P61" s="660" t="e">
        <f t="shared" si="14"/>
        <v>#DIV/0!</v>
      </c>
      <c r="Q61" s="660" t="e">
        <f t="shared" si="15"/>
        <v>#DIV/0!</v>
      </c>
      <c r="R61" s="660" t="e">
        <f t="shared" si="16"/>
        <v>#DIV/0!</v>
      </c>
      <c r="S61" s="653"/>
      <c r="T61" s="660" t="e">
        <f t="shared" si="17"/>
        <v>#DIV/0!</v>
      </c>
      <c r="U61" s="633">
        <f t="shared" si="18"/>
        <v>0</v>
      </c>
      <c r="V61" s="633">
        <f t="shared" si="1"/>
        <v>0</v>
      </c>
      <c r="W61" s="657" t="e">
        <f t="shared" si="19"/>
        <v>#DIV/0!</v>
      </c>
      <c r="X61" s="657" t="e">
        <f t="shared" si="2"/>
        <v>#DIV/0!</v>
      </c>
      <c r="Y61" s="661" t="e">
        <f t="shared" si="20"/>
        <v>#DIV/0!</v>
      </c>
      <c r="Z61" s="666" t="e">
        <f t="shared" si="21"/>
        <v>#DIV/0!</v>
      </c>
      <c r="AA61" s="663">
        <f t="shared" si="22"/>
        <v>0</v>
      </c>
      <c r="AB61" s="654"/>
      <c r="AC61" s="642">
        <f>'BTL-Amort'!$H$179+'Angel-Amort'!$H$179</f>
        <v>0</v>
      </c>
      <c r="AD61" s="663">
        <f t="shared" si="3"/>
        <v>0</v>
      </c>
      <c r="AE61" s="664" t="e">
        <f>(SUM($Y$48:Y61)+AD61)/$R$5</f>
        <v>#DIV/0!</v>
      </c>
      <c r="AF61" s="637" t="e">
        <f t="shared" si="4"/>
        <v>#DIV/0!</v>
      </c>
      <c r="AG61" s="665">
        <f t="shared" si="5"/>
        <v>0</v>
      </c>
      <c r="AH61" s="637" t="e">
        <f t="shared" si="6"/>
        <v>#DIV/0!</v>
      </c>
      <c r="AI61" s="637" t="e">
        <f>(SUM($AF$47:AF61))+AG61</f>
        <v>#DIV/0!</v>
      </c>
      <c r="AJ61" s="646"/>
      <c r="AK61" s="646"/>
      <c r="AL61" s="638"/>
      <c r="AM61" s="638" t="e">
        <f t="shared" si="8"/>
        <v>#DIV/0!</v>
      </c>
    </row>
    <row r="62" spans="1:39" ht="18" customHeight="1" x14ac:dyDescent="0.65">
      <c r="A62" s="238"/>
      <c r="B62" s="655">
        <v>15</v>
      </c>
      <c r="C62" s="660" t="e">
        <f t="shared" si="9"/>
        <v>#DIV/0!</v>
      </c>
      <c r="D62" s="660">
        <f t="shared" si="10"/>
        <v>0</v>
      </c>
      <c r="E62" s="660">
        <f t="shared" si="11"/>
        <v>0</v>
      </c>
      <c r="F62" s="657"/>
      <c r="G62" s="660">
        <f t="shared" si="12"/>
        <v>0</v>
      </c>
      <c r="H62" s="660">
        <f t="shared" si="13"/>
        <v>0</v>
      </c>
      <c r="I62" s="660">
        <f t="shared" si="13"/>
        <v>3956.5819225702417</v>
      </c>
      <c r="J62" s="660">
        <f t="shared" si="13"/>
        <v>339.13559336316371</v>
      </c>
      <c r="K62" s="660">
        <f t="shared" si="13"/>
        <v>0</v>
      </c>
      <c r="L62" s="660"/>
      <c r="M62" s="660">
        <f t="shared" si="13"/>
        <v>0</v>
      </c>
      <c r="N62" s="660">
        <f t="shared" si="13"/>
        <v>0</v>
      </c>
      <c r="O62" s="660">
        <f t="shared" si="13"/>
        <v>0</v>
      </c>
      <c r="P62" s="660" t="e">
        <f t="shared" si="14"/>
        <v>#DIV/0!</v>
      </c>
      <c r="Q62" s="660" t="e">
        <f t="shared" si="15"/>
        <v>#DIV/0!</v>
      </c>
      <c r="R62" s="660" t="e">
        <f t="shared" si="16"/>
        <v>#DIV/0!</v>
      </c>
      <c r="S62" s="653"/>
      <c r="T62" s="660" t="e">
        <f t="shared" si="17"/>
        <v>#DIV/0!</v>
      </c>
      <c r="U62" s="633">
        <f t="shared" si="18"/>
        <v>0</v>
      </c>
      <c r="V62" s="633">
        <f t="shared" si="1"/>
        <v>0</v>
      </c>
      <c r="W62" s="657" t="e">
        <f t="shared" si="19"/>
        <v>#DIV/0!</v>
      </c>
      <c r="X62" s="657" t="e">
        <f t="shared" si="2"/>
        <v>#DIV/0!</v>
      </c>
      <c r="Y62" s="661" t="e">
        <f t="shared" si="20"/>
        <v>#DIV/0!</v>
      </c>
      <c r="Z62" s="666" t="e">
        <f t="shared" si="21"/>
        <v>#DIV/0!</v>
      </c>
      <c r="AA62" s="663">
        <f t="shared" si="22"/>
        <v>0</v>
      </c>
      <c r="AB62" s="654"/>
      <c r="AC62" s="642">
        <f>'BTL-Amort'!$H$191+'Angel-Amort'!$H$191</f>
        <v>0</v>
      </c>
      <c r="AD62" s="663">
        <f t="shared" si="3"/>
        <v>0</v>
      </c>
      <c r="AE62" s="664" t="e">
        <f>(SUM($Y$48:Y62)+AD62)/$R$5</f>
        <v>#DIV/0!</v>
      </c>
      <c r="AF62" s="637" t="e">
        <f t="shared" si="4"/>
        <v>#DIV/0!</v>
      </c>
      <c r="AG62" s="665">
        <f t="shared" si="5"/>
        <v>0</v>
      </c>
      <c r="AH62" s="637" t="e">
        <f t="shared" si="6"/>
        <v>#DIV/0!</v>
      </c>
      <c r="AI62" s="637" t="e">
        <f>(SUM($AF$47:AF62))+AG62</f>
        <v>#DIV/0!</v>
      </c>
      <c r="AJ62" s="646"/>
      <c r="AK62" s="646"/>
      <c r="AL62" s="638"/>
      <c r="AM62" s="638" t="e">
        <f t="shared" si="8"/>
        <v>#DIV/0!</v>
      </c>
    </row>
    <row r="63" spans="1:39" ht="18" customHeight="1" x14ac:dyDescent="0.65">
      <c r="A63" s="238"/>
      <c r="B63" s="655">
        <v>16</v>
      </c>
      <c r="C63" s="660" t="e">
        <f t="shared" si="9"/>
        <v>#DIV/0!</v>
      </c>
      <c r="D63" s="660">
        <f t="shared" si="10"/>
        <v>0</v>
      </c>
      <c r="E63" s="660">
        <f t="shared" si="11"/>
        <v>0</v>
      </c>
      <c r="F63" s="657"/>
      <c r="G63" s="660">
        <f t="shared" si="12"/>
        <v>0</v>
      </c>
      <c r="H63" s="660">
        <f t="shared" si="13"/>
        <v>0</v>
      </c>
      <c r="I63" s="660">
        <f t="shared" si="13"/>
        <v>4193.976837924456</v>
      </c>
      <c r="J63" s="660">
        <f t="shared" si="13"/>
        <v>359.48372896495351</v>
      </c>
      <c r="K63" s="660">
        <f t="shared" si="13"/>
        <v>0</v>
      </c>
      <c r="L63" s="660"/>
      <c r="M63" s="660">
        <f t="shared" si="13"/>
        <v>0</v>
      </c>
      <c r="N63" s="660">
        <f t="shared" si="13"/>
        <v>0</v>
      </c>
      <c r="O63" s="660">
        <f t="shared" si="13"/>
        <v>0</v>
      </c>
      <c r="P63" s="660" t="e">
        <f t="shared" si="14"/>
        <v>#DIV/0!</v>
      </c>
      <c r="Q63" s="660" t="e">
        <f t="shared" si="15"/>
        <v>#DIV/0!</v>
      </c>
      <c r="R63" s="660" t="e">
        <f t="shared" si="16"/>
        <v>#DIV/0!</v>
      </c>
      <c r="S63" s="653"/>
      <c r="T63" s="660" t="e">
        <f t="shared" si="17"/>
        <v>#DIV/0!</v>
      </c>
      <c r="U63" s="633">
        <f t="shared" si="18"/>
        <v>0</v>
      </c>
      <c r="V63" s="633">
        <f t="shared" si="1"/>
        <v>0</v>
      </c>
      <c r="W63" s="657" t="e">
        <f t="shared" si="19"/>
        <v>#DIV/0!</v>
      </c>
      <c r="X63" s="657" t="e">
        <f t="shared" si="2"/>
        <v>#DIV/0!</v>
      </c>
      <c r="Y63" s="661" t="e">
        <f t="shared" si="20"/>
        <v>#DIV/0!</v>
      </c>
      <c r="Z63" s="666" t="e">
        <f t="shared" si="21"/>
        <v>#DIV/0!</v>
      </c>
      <c r="AA63" s="663">
        <f t="shared" si="22"/>
        <v>0</v>
      </c>
      <c r="AB63" s="654"/>
      <c r="AC63" s="642">
        <f>'BTL-Amort'!$H$203+'Angel-Amort'!$H$203</f>
        <v>0</v>
      </c>
      <c r="AD63" s="663">
        <f t="shared" si="3"/>
        <v>0</v>
      </c>
      <c r="AE63" s="664" t="e">
        <f>(SUM($Y$48:Y63)+AD63)/$R$5</f>
        <v>#DIV/0!</v>
      </c>
      <c r="AF63" s="637" t="e">
        <f t="shared" si="4"/>
        <v>#DIV/0!</v>
      </c>
      <c r="AG63" s="665">
        <f t="shared" si="5"/>
        <v>0</v>
      </c>
      <c r="AH63" s="637" t="e">
        <f t="shared" si="6"/>
        <v>#DIV/0!</v>
      </c>
      <c r="AI63" s="637" t="e">
        <f>(SUM($AF$47:AF63))+AG63</f>
        <v>#DIV/0!</v>
      </c>
      <c r="AJ63" s="646"/>
      <c r="AK63" s="646"/>
      <c r="AL63" s="638"/>
      <c r="AM63" s="638" t="e">
        <f t="shared" si="8"/>
        <v>#DIV/0!</v>
      </c>
    </row>
    <row r="64" spans="1:39" ht="18" customHeight="1" x14ac:dyDescent="0.65">
      <c r="A64" s="238"/>
      <c r="B64" s="655">
        <v>17</v>
      </c>
      <c r="C64" s="660" t="e">
        <f t="shared" si="9"/>
        <v>#DIV/0!</v>
      </c>
      <c r="D64" s="660">
        <f t="shared" si="10"/>
        <v>0</v>
      </c>
      <c r="E64" s="660">
        <f t="shared" si="11"/>
        <v>0</v>
      </c>
      <c r="F64" s="657"/>
      <c r="G64" s="660">
        <f t="shared" si="12"/>
        <v>0</v>
      </c>
      <c r="H64" s="660">
        <f t="shared" si="13"/>
        <v>0</v>
      </c>
      <c r="I64" s="660">
        <f t="shared" si="13"/>
        <v>4445.6154481999238</v>
      </c>
      <c r="J64" s="660">
        <f t="shared" si="13"/>
        <v>381.05275270285074</v>
      </c>
      <c r="K64" s="660">
        <f t="shared" si="13"/>
        <v>0</v>
      </c>
      <c r="L64" s="660"/>
      <c r="M64" s="660">
        <f t="shared" si="13"/>
        <v>0</v>
      </c>
      <c r="N64" s="660">
        <f t="shared" si="13"/>
        <v>0</v>
      </c>
      <c r="O64" s="660">
        <f t="shared" si="13"/>
        <v>0</v>
      </c>
      <c r="P64" s="660" t="e">
        <f t="shared" si="14"/>
        <v>#DIV/0!</v>
      </c>
      <c r="Q64" s="660" t="e">
        <f t="shared" si="15"/>
        <v>#DIV/0!</v>
      </c>
      <c r="R64" s="660" t="e">
        <f t="shared" si="16"/>
        <v>#DIV/0!</v>
      </c>
      <c r="S64" s="653"/>
      <c r="T64" s="660" t="e">
        <f t="shared" si="17"/>
        <v>#DIV/0!</v>
      </c>
      <c r="U64" s="633">
        <f t="shared" si="18"/>
        <v>0</v>
      </c>
      <c r="V64" s="633">
        <f t="shared" si="1"/>
        <v>0</v>
      </c>
      <c r="W64" s="657" t="e">
        <f t="shared" si="19"/>
        <v>#DIV/0!</v>
      </c>
      <c r="X64" s="657" t="e">
        <f t="shared" si="2"/>
        <v>#DIV/0!</v>
      </c>
      <c r="Y64" s="661" t="e">
        <f t="shared" si="20"/>
        <v>#DIV/0!</v>
      </c>
      <c r="Z64" s="666" t="e">
        <f t="shared" si="21"/>
        <v>#DIV/0!</v>
      </c>
      <c r="AA64" s="663">
        <f t="shared" si="22"/>
        <v>0</v>
      </c>
      <c r="AB64" s="654"/>
      <c r="AC64" s="642">
        <f>'BTL-Amort'!$H$215+'Angel-Amort'!$H$215</f>
        <v>0</v>
      </c>
      <c r="AD64" s="663">
        <f t="shared" si="3"/>
        <v>0</v>
      </c>
      <c r="AE64" s="664" t="e">
        <f>(SUM($Y$48:Y64)+AD64)/$R$5</f>
        <v>#DIV/0!</v>
      </c>
      <c r="AF64" s="637" t="e">
        <f t="shared" si="4"/>
        <v>#DIV/0!</v>
      </c>
      <c r="AG64" s="665">
        <f t="shared" si="5"/>
        <v>0</v>
      </c>
      <c r="AH64" s="637" t="e">
        <f t="shared" si="6"/>
        <v>#DIV/0!</v>
      </c>
      <c r="AI64" s="637" t="e">
        <f>(SUM($AF$47:AF64))+AG64</f>
        <v>#DIV/0!</v>
      </c>
      <c r="AJ64" s="646"/>
      <c r="AK64" s="646"/>
      <c r="AL64" s="638"/>
      <c r="AM64" s="638" t="e">
        <f t="shared" si="8"/>
        <v>#DIV/0!</v>
      </c>
    </row>
    <row r="65" spans="1:39" ht="18" customHeight="1" x14ac:dyDescent="0.65">
      <c r="A65" s="238"/>
      <c r="B65" s="655">
        <v>18</v>
      </c>
      <c r="C65" s="660" t="e">
        <f t="shared" si="9"/>
        <v>#DIV/0!</v>
      </c>
      <c r="D65" s="660">
        <f t="shared" si="10"/>
        <v>0</v>
      </c>
      <c r="E65" s="660">
        <f t="shared" si="11"/>
        <v>0</v>
      </c>
      <c r="F65" s="657"/>
      <c r="G65" s="660">
        <f t="shared" si="12"/>
        <v>0</v>
      </c>
      <c r="H65" s="660">
        <f t="shared" si="13"/>
        <v>0</v>
      </c>
      <c r="I65" s="660">
        <f t="shared" si="13"/>
        <v>4712.3523750919194</v>
      </c>
      <c r="J65" s="660">
        <f t="shared" si="13"/>
        <v>403.91591786502181</v>
      </c>
      <c r="K65" s="660">
        <f t="shared" si="13"/>
        <v>0</v>
      </c>
      <c r="L65" s="660"/>
      <c r="M65" s="660">
        <f t="shared" si="13"/>
        <v>0</v>
      </c>
      <c r="N65" s="660">
        <f t="shared" si="13"/>
        <v>0</v>
      </c>
      <c r="O65" s="660">
        <f t="shared" si="13"/>
        <v>0</v>
      </c>
      <c r="P65" s="660" t="e">
        <f t="shared" si="14"/>
        <v>#DIV/0!</v>
      </c>
      <c r="Q65" s="660" t="e">
        <f t="shared" si="15"/>
        <v>#DIV/0!</v>
      </c>
      <c r="R65" s="660" t="e">
        <f t="shared" si="16"/>
        <v>#DIV/0!</v>
      </c>
      <c r="S65" s="653"/>
      <c r="T65" s="660" t="e">
        <f t="shared" si="17"/>
        <v>#DIV/0!</v>
      </c>
      <c r="U65" s="633">
        <f t="shared" si="18"/>
        <v>0</v>
      </c>
      <c r="V65" s="633">
        <f t="shared" si="1"/>
        <v>0</v>
      </c>
      <c r="W65" s="657" t="e">
        <f t="shared" si="19"/>
        <v>#DIV/0!</v>
      </c>
      <c r="X65" s="657" t="e">
        <f t="shared" si="2"/>
        <v>#DIV/0!</v>
      </c>
      <c r="Y65" s="661" t="e">
        <f t="shared" si="20"/>
        <v>#DIV/0!</v>
      </c>
      <c r="Z65" s="666" t="e">
        <f t="shared" si="21"/>
        <v>#DIV/0!</v>
      </c>
      <c r="AA65" s="663">
        <f t="shared" si="22"/>
        <v>0</v>
      </c>
      <c r="AB65" s="654"/>
      <c r="AC65" s="642">
        <f>'BTL-Amort'!$H$227+'Angel-Amort'!$H$227</f>
        <v>0</v>
      </c>
      <c r="AD65" s="663">
        <f t="shared" si="3"/>
        <v>0</v>
      </c>
      <c r="AE65" s="664" t="e">
        <f>(SUM($Y$48:Y65)+AD65)/$R$5</f>
        <v>#DIV/0!</v>
      </c>
      <c r="AF65" s="637" t="e">
        <f t="shared" si="4"/>
        <v>#DIV/0!</v>
      </c>
      <c r="AG65" s="665">
        <f t="shared" si="5"/>
        <v>0</v>
      </c>
      <c r="AH65" s="637" t="e">
        <f t="shared" si="6"/>
        <v>#DIV/0!</v>
      </c>
      <c r="AI65" s="637" t="e">
        <f>(SUM($AF$47:AF65))+AG65</f>
        <v>#DIV/0!</v>
      </c>
      <c r="AJ65" s="646"/>
      <c r="AK65" s="646"/>
      <c r="AL65" s="638"/>
      <c r="AM65" s="638" t="e">
        <f t="shared" si="8"/>
        <v>#DIV/0!</v>
      </c>
    </row>
    <row r="66" spans="1:39" ht="18" customHeight="1" x14ac:dyDescent="0.65">
      <c r="A66" s="238"/>
      <c r="B66" s="655">
        <v>19</v>
      </c>
      <c r="C66" s="660" t="e">
        <f t="shared" si="9"/>
        <v>#DIV/0!</v>
      </c>
      <c r="D66" s="660">
        <f t="shared" si="10"/>
        <v>0</v>
      </c>
      <c r="E66" s="660">
        <f t="shared" si="11"/>
        <v>0</v>
      </c>
      <c r="F66" s="657"/>
      <c r="G66" s="660">
        <f t="shared" si="12"/>
        <v>0</v>
      </c>
      <c r="H66" s="660">
        <f t="shared" si="13"/>
        <v>0</v>
      </c>
      <c r="I66" s="660">
        <f t="shared" si="13"/>
        <v>4995.0935175974346</v>
      </c>
      <c r="J66" s="660">
        <f t="shared" si="13"/>
        <v>428.15087293692312</v>
      </c>
      <c r="K66" s="660">
        <f t="shared" si="13"/>
        <v>0</v>
      </c>
      <c r="L66" s="660"/>
      <c r="M66" s="660">
        <f t="shared" si="13"/>
        <v>0</v>
      </c>
      <c r="N66" s="660">
        <f t="shared" si="13"/>
        <v>0</v>
      </c>
      <c r="O66" s="660">
        <f t="shared" si="13"/>
        <v>0</v>
      </c>
      <c r="P66" s="660" t="e">
        <f t="shared" si="14"/>
        <v>#DIV/0!</v>
      </c>
      <c r="Q66" s="660" t="e">
        <f t="shared" si="15"/>
        <v>#DIV/0!</v>
      </c>
      <c r="R66" s="660" t="e">
        <f t="shared" si="16"/>
        <v>#DIV/0!</v>
      </c>
      <c r="S66" s="653"/>
      <c r="T66" s="660" t="e">
        <f t="shared" si="17"/>
        <v>#DIV/0!</v>
      </c>
      <c r="U66" s="633">
        <f t="shared" si="18"/>
        <v>0</v>
      </c>
      <c r="V66" s="633">
        <f t="shared" si="1"/>
        <v>0</v>
      </c>
      <c r="W66" s="657" t="e">
        <f t="shared" si="19"/>
        <v>#DIV/0!</v>
      </c>
      <c r="X66" s="657" t="e">
        <f t="shared" si="2"/>
        <v>#DIV/0!</v>
      </c>
      <c r="Y66" s="661" t="e">
        <f t="shared" si="20"/>
        <v>#DIV/0!</v>
      </c>
      <c r="Z66" s="666" t="e">
        <f t="shared" si="21"/>
        <v>#DIV/0!</v>
      </c>
      <c r="AA66" s="663">
        <f t="shared" si="22"/>
        <v>0</v>
      </c>
      <c r="AB66" s="654"/>
      <c r="AC66" s="642">
        <f>'BTL-Amort'!$H$239+'Angel-Amort'!$H$239</f>
        <v>0</v>
      </c>
      <c r="AD66" s="663">
        <f t="shared" si="3"/>
        <v>0</v>
      </c>
      <c r="AE66" s="664" t="e">
        <f>(SUM($Y$48:Y66)+AD66)/$R$5</f>
        <v>#DIV/0!</v>
      </c>
      <c r="AF66" s="637" t="e">
        <f t="shared" si="4"/>
        <v>#DIV/0!</v>
      </c>
      <c r="AG66" s="665">
        <f t="shared" si="5"/>
        <v>0</v>
      </c>
      <c r="AH66" s="637" t="e">
        <f t="shared" si="6"/>
        <v>#DIV/0!</v>
      </c>
      <c r="AI66" s="637" t="e">
        <f>(SUM($AF$47:AF66))+AG66</f>
        <v>#DIV/0!</v>
      </c>
      <c r="AJ66" s="646"/>
      <c r="AK66" s="646"/>
      <c r="AL66" s="638"/>
      <c r="AM66" s="638" t="e">
        <f t="shared" si="8"/>
        <v>#DIV/0!</v>
      </c>
    </row>
    <row r="67" spans="1:39" ht="18" customHeight="1" x14ac:dyDescent="0.65">
      <c r="A67" s="238"/>
      <c r="B67" s="655">
        <v>20</v>
      </c>
      <c r="C67" s="660" t="e">
        <f t="shared" si="9"/>
        <v>#DIV/0!</v>
      </c>
      <c r="D67" s="660">
        <f t="shared" si="10"/>
        <v>0</v>
      </c>
      <c r="E67" s="660">
        <f t="shared" si="11"/>
        <v>0</v>
      </c>
      <c r="F67" s="657"/>
      <c r="G67" s="660">
        <f t="shared" si="12"/>
        <v>0</v>
      </c>
      <c r="H67" s="660">
        <f t="shared" si="13"/>
        <v>0</v>
      </c>
      <c r="I67" s="660">
        <f t="shared" si="13"/>
        <v>5294.7991286532806</v>
      </c>
      <c r="J67" s="660">
        <f t="shared" si="13"/>
        <v>453.83992531313851</v>
      </c>
      <c r="K67" s="660">
        <f t="shared" si="13"/>
        <v>0</v>
      </c>
      <c r="L67" s="660"/>
      <c r="M67" s="660">
        <f t="shared" si="13"/>
        <v>0</v>
      </c>
      <c r="N67" s="660">
        <f t="shared" si="13"/>
        <v>0</v>
      </c>
      <c r="O67" s="660">
        <f t="shared" si="13"/>
        <v>0</v>
      </c>
      <c r="P67" s="660" t="e">
        <f t="shared" si="14"/>
        <v>#DIV/0!</v>
      </c>
      <c r="Q67" s="660" t="e">
        <f t="shared" si="15"/>
        <v>#DIV/0!</v>
      </c>
      <c r="R67" s="660" t="e">
        <f t="shared" si="16"/>
        <v>#DIV/0!</v>
      </c>
      <c r="S67" s="653"/>
      <c r="T67" s="660" t="e">
        <f t="shared" si="17"/>
        <v>#DIV/0!</v>
      </c>
      <c r="U67" s="633">
        <f t="shared" si="18"/>
        <v>0</v>
      </c>
      <c r="V67" s="633">
        <f t="shared" si="1"/>
        <v>0</v>
      </c>
      <c r="W67" s="657" t="e">
        <f t="shared" si="19"/>
        <v>#DIV/0!</v>
      </c>
      <c r="X67" s="657" t="e">
        <f t="shared" si="2"/>
        <v>#DIV/0!</v>
      </c>
      <c r="Y67" s="661" t="e">
        <f t="shared" si="20"/>
        <v>#DIV/0!</v>
      </c>
      <c r="Z67" s="666" t="e">
        <f t="shared" si="21"/>
        <v>#DIV/0!</v>
      </c>
      <c r="AA67" s="663">
        <f t="shared" si="22"/>
        <v>0</v>
      </c>
      <c r="AB67" s="654"/>
      <c r="AC67" s="642">
        <f>'BTL-Amort'!$H$251+'Angel-Amort'!$H$251</f>
        <v>0</v>
      </c>
      <c r="AD67" s="663">
        <f t="shared" si="3"/>
        <v>0</v>
      </c>
      <c r="AE67" s="664" t="e">
        <f>(SUM($Y$48:Y67)+AD67)/$R$5</f>
        <v>#DIV/0!</v>
      </c>
      <c r="AF67" s="637" t="e">
        <f t="shared" si="4"/>
        <v>#DIV/0!</v>
      </c>
      <c r="AG67" s="665">
        <f t="shared" si="5"/>
        <v>0</v>
      </c>
      <c r="AH67" s="637" t="e">
        <f t="shared" si="6"/>
        <v>#DIV/0!</v>
      </c>
      <c r="AI67" s="637" t="e">
        <f>(SUM($AF$47:AF67))+AG67</f>
        <v>#DIV/0!</v>
      </c>
      <c r="AJ67" s="646"/>
      <c r="AK67" s="646"/>
      <c r="AL67" s="645"/>
      <c r="AM67" s="645" t="e">
        <f>Y67+AD67</f>
        <v>#DIV/0!</v>
      </c>
    </row>
    <row r="68" spans="1:39" s="205" customFormat="1" ht="18" customHeight="1" x14ac:dyDescent="0.65">
      <c r="A68" s="238"/>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row>
    <row r="69" spans="1:39" ht="18" customHeight="1" x14ac:dyDescent="0.65">
      <c r="V69" s="137"/>
      <c r="Z69" s="137"/>
      <c r="AA69" s="137"/>
      <c r="AB69" s="137"/>
      <c r="AC69" s="137"/>
      <c r="AD69" s="137"/>
      <c r="AE69" s="137"/>
    </row>
    <row r="70" spans="1:39" ht="18" customHeight="1" x14ac:dyDescent="0.65">
      <c r="W70" s="157"/>
      <c r="X70" s="157"/>
      <c r="Y70" s="157"/>
      <c r="Z70" s="157"/>
      <c r="AA70" s="157"/>
      <c r="AB70" s="157"/>
      <c r="AC70" s="157"/>
      <c r="AD70" s="157"/>
      <c r="AE70" s="157"/>
      <c r="AF70" s="157"/>
      <c r="AG70" s="157"/>
      <c r="AH70" s="157"/>
    </row>
    <row r="71" spans="1:39" ht="18" customHeight="1" x14ac:dyDescent="0.65">
      <c r="X71" s="157"/>
    </row>
    <row r="72" spans="1:39" ht="18" customHeight="1" x14ac:dyDescent="0.65">
      <c r="W72" s="157"/>
      <c r="X72" s="157"/>
    </row>
  </sheetData>
  <sheetProtection password="ED20" sheet="1" objects="1" scenarios="1"/>
  <mergeCells count="55">
    <mergeCell ref="B45:C45"/>
    <mergeCell ref="D45:T45"/>
    <mergeCell ref="U45:Z45"/>
    <mergeCell ref="AF45:AI45"/>
    <mergeCell ref="AJ45:AM45"/>
    <mergeCell ref="AA45:AD45"/>
    <mergeCell ref="U1:AY1"/>
    <mergeCell ref="AC12:AI13"/>
    <mergeCell ref="AC14:AD15"/>
    <mergeCell ref="AE14:AE15"/>
    <mergeCell ref="AF14:AF15"/>
    <mergeCell ref="AG14:AG15"/>
    <mergeCell ref="AH14:AH15"/>
    <mergeCell ref="AI14:AI15"/>
    <mergeCell ref="AC3:AD3"/>
    <mergeCell ref="U10:V10"/>
    <mergeCell ref="U2:AA2"/>
    <mergeCell ref="U3:V3"/>
    <mergeCell ref="AC2:AY2"/>
    <mergeCell ref="AC10:AD10"/>
    <mergeCell ref="G24:J24"/>
    <mergeCell ref="U12:AA13"/>
    <mergeCell ref="U14:V15"/>
    <mergeCell ref="W14:W15"/>
    <mergeCell ref="X14:X15"/>
    <mergeCell ref="Y14:Y15"/>
    <mergeCell ref="Z14:Z15"/>
    <mergeCell ref="AA14:AA15"/>
    <mergeCell ref="G21:J21"/>
    <mergeCell ref="M18:M19"/>
    <mergeCell ref="B1:S1"/>
    <mergeCell ref="B2:K2"/>
    <mergeCell ref="M2:S2"/>
    <mergeCell ref="B4:D4"/>
    <mergeCell ref="G4:J4"/>
    <mergeCell ref="B3:D3"/>
    <mergeCell ref="E3:G3"/>
    <mergeCell ref="H3:J3"/>
    <mergeCell ref="N3:P3"/>
    <mergeCell ref="AC18:AD18"/>
    <mergeCell ref="Q3:S3"/>
    <mergeCell ref="U31:V31"/>
    <mergeCell ref="Q29:Q31"/>
    <mergeCell ref="R29:R31"/>
    <mergeCell ref="M16:S17"/>
    <mergeCell ref="N18:Q18"/>
    <mergeCell ref="R18:R19"/>
    <mergeCell ref="P29:P31"/>
    <mergeCell ref="M27:S28"/>
    <mergeCell ref="AC21:AD21"/>
    <mergeCell ref="M29:M31"/>
    <mergeCell ref="O29:O31"/>
    <mergeCell ref="AC19:AD19"/>
    <mergeCell ref="AC16:AD16"/>
    <mergeCell ref="AC17:AD17"/>
  </mergeCells>
  <phoneticPr fontId="20" type="noConversion"/>
  <conditionalFormatting sqref="AD48:AE48 AG48 AF48:AF67 Y48:AA67">
    <cfRule type="cellIs" dxfId="209" priority="162" operator="lessThan">
      <formula>0</formula>
    </cfRule>
  </conditionalFormatting>
  <conditionalFormatting sqref="R10">
    <cfRule type="cellIs" dxfId="208" priority="148" operator="lessThan">
      <formula>0</formula>
    </cfRule>
    <cfRule type="cellIs" dxfId="207" priority="159" operator="greaterThanOrEqual">
      <formula>0</formula>
    </cfRule>
  </conditionalFormatting>
  <conditionalFormatting sqref="R11">
    <cfRule type="cellIs" dxfId="206" priority="157" operator="greaterThan">
      <formula>0.4</formula>
    </cfRule>
    <cfRule type="cellIs" dxfId="205" priority="158" operator="lessThanOrEqual">
      <formula>0.4</formula>
    </cfRule>
  </conditionalFormatting>
  <conditionalFormatting sqref="R8">
    <cfRule type="cellIs" dxfId="204" priority="153" operator="greaterThanOrEqual">
      <formula>0.01</formula>
    </cfRule>
    <cfRule type="cellIs" dxfId="203" priority="154" operator="lessThan">
      <formula>0.01</formula>
    </cfRule>
  </conditionalFormatting>
  <conditionalFormatting sqref="R9">
    <cfRule type="cellIs" dxfId="202" priority="151" operator="greaterThan">
      <formula>0.1</formula>
    </cfRule>
    <cfRule type="cellIs" dxfId="201" priority="152" operator="lessThan">
      <formula>0.1</formula>
    </cfRule>
  </conditionalFormatting>
  <conditionalFormatting sqref="O20:Q24 O32:P35">
    <cfRule type="cellIs" dxfId="200" priority="149" operator="lessThan">
      <formula>0</formula>
    </cfRule>
    <cfRule type="cellIs" dxfId="199" priority="150" operator="greaterThan">
      <formula>0</formula>
    </cfRule>
  </conditionalFormatting>
  <conditionalFormatting sqref="X48:X67">
    <cfRule type="cellIs" dxfId="198" priority="147" operator="lessThan">
      <formula>0</formula>
    </cfRule>
  </conditionalFormatting>
  <conditionalFormatting sqref="X48:Z67">
    <cfRule type="cellIs" dxfId="197" priority="145" operator="greaterThan">
      <formula>0</formula>
    </cfRule>
  </conditionalFormatting>
  <conditionalFormatting sqref="AG49:AG67">
    <cfRule type="cellIs" dxfId="196" priority="144" operator="lessThan">
      <formula>0</formula>
    </cfRule>
  </conditionalFormatting>
  <conditionalFormatting sqref="AD49:AE67">
    <cfRule type="cellIs" dxfId="195" priority="142" operator="lessThan">
      <formula>0</formula>
    </cfRule>
  </conditionalFormatting>
  <conditionalFormatting sqref="R20:R24">
    <cfRule type="cellIs" dxfId="194" priority="130" operator="greaterThanOrEqual">
      <formula>0</formula>
    </cfRule>
    <cfRule type="cellIs" dxfId="193" priority="131" operator="lessThan">
      <formula>0</formula>
    </cfRule>
  </conditionalFormatting>
  <conditionalFormatting sqref="O33:O35 AB18:AB19">
    <cfRule type="cellIs" dxfId="192" priority="129" operator="greaterThan">
      <formula>0</formula>
    </cfRule>
  </conditionalFormatting>
  <conditionalFormatting sqref="O33:O35 AB18:AB19">
    <cfRule type="cellIs" dxfId="191" priority="128" operator="lessThan">
      <formula>0</formula>
    </cfRule>
  </conditionalFormatting>
  <conditionalFormatting sqref="P20">
    <cfRule type="cellIs" dxfId="190" priority="127" operator="greaterThan">
      <formula>0</formula>
    </cfRule>
  </conditionalFormatting>
  <conditionalFormatting sqref="P20">
    <cfRule type="cellIs" dxfId="189" priority="126" operator="lessThan">
      <formula>0</formula>
    </cfRule>
  </conditionalFormatting>
  <conditionalFormatting sqref="Q32:Q35">
    <cfRule type="cellIs" dxfId="188" priority="124" operator="lessThan">
      <formula>1</formula>
    </cfRule>
    <cfRule type="cellIs" dxfId="187" priority="125" operator="greaterThanOrEqual">
      <formula>1</formula>
    </cfRule>
  </conditionalFormatting>
  <conditionalFormatting sqref="Q21:Q24">
    <cfRule type="cellIs" dxfId="186" priority="121" operator="greaterThan">
      <formula>0</formula>
    </cfRule>
  </conditionalFormatting>
  <conditionalFormatting sqref="Q21:Q24">
    <cfRule type="cellIs" dxfId="185" priority="120" operator="lessThan">
      <formula>0</formula>
    </cfRule>
  </conditionalFormatting>
  <conditionalFormatting sqref="Q20">
    <cfRule type="cellIs" dxfId="184" priority="119" operator="greaterThan">
      <formula>0</formula>
    </cfRule>
  </conditionalFormatting>
  <conditionalFormatting sqref="Q20">
    <cfRule type="cellIs" dxfId="183" priority="118" operator="lessThan">
      <formula>0</formula>
    </cfRule>
  </conditionalFormatting>
  <conditionalFormatting sqref="Y72">
    <cfRule type="cellIs" dxfId="182" priority="115" operator="lessThan">
      <formula>0</formula>
    </cfRule>
  </conditionalFormatting>
  <conditionalFormatting sqref="R13">
    <cfRule type="cellIs" dxfId="181" priority="107" operator="lessThan">
      <formula>0</formula>
    </cfRule>
    <cfRule type="cellIs" dxfId="180" priority="108" operator="greaterThanOrEqual">
      <formula>0</formula>
    </cfRule>
  </conditionalFormatting>
  <conditionalFormatting sqref="AB14:AB15">
    <cfRule type="cellIs" dxfId="179" priority="76" operator="greaterThan">
      <formula>0</formula>
    </cfRule>
  </conditionalFormatting>
  <conditionalFormatting sqref="AB14:AB15">
    <cfRule type="cellIs" dxfId="178" priority="75" operator="lessThan">
      <formula>0</formula>
    </cfRule>
  </conditionalFormatting>
  <conditionalFormatting sqref="AB16:AB17 AB20:AB23">
    <cfRule type="cellIs" dxfId="177" priority="74" operator="greaterThan">
      <formula>0</formula>
    </cfRule>
  </conditionalFormatting>
  <conditionalFormatting sqref="AB16:AB17 AB20:AB23">
    <cfRule type="cellIs" dxfId="176" priority="73" operator="lessThan">
      <formula>0</formula>
    </cfRule>
  </conditionalFormatting>
  <conditionalFormatting sqref="AE9:AX9">
    <cfRule type="cellIs" dxfId="175" priority="72" operator="greaterThan">
      <formula>0</formula>
    </cfRule>
  </conditionalFormatting>
  <conditionalFormatting sqref="AE9:AX9">
    <cfRule type="cellIs" dxfId="174" priority="71" operator="lessThan">
      <formula>0</formula>
    </cfRule>
  </conditionalFormatting>
  <conditionalFormatting sqref="R12">
    <cfRule type="cellIs" dxfId="173" priority="297" operator="lessThan">
      <formula>$E$7+3%</formula>
    </cfRule>
    <cfRule type="cellIs" dxfId="172" priority="298" operator="greaterThanOrEqual">
      <formula>$E$7+3%</formula>
    </cfRule>
  </conditionalFormatting>
  <conditionalFormatting sqref="R32:R35">
    <cfRule type="cellIs" dxfId="171" priority="299" operator="greaterThan">
      <formula>$E$7</formula>
    </cfRule>
    <cfRule type="cellIs" dxfId="170" priority="300" operator="lessThanOrEqual">
      <formula>$E$7</formula>
    </cfRule>
  </conditionalFormatting>
  <conditionalFormatting sqref="R7">
    <cfRule type="cellIs" dxfId="169" priority="57" operator="lessThan">
      <formula>0.1</formula>
    </cfRule>
    <cfRule type="cellIs" dxfId="168" priority="58" operator="greaterThanOrEqual">
      <formula>0.1</formula>
    </cfRule>
  </conditionalFormatting>
  <conditionalFormatting sqref="R6">
    <cfRule type="cellIs" dxfId="167" priority="55" operator="lessThan">
      <formula>0</formula>
    </cfRule>
    <cfRule type="cellIs" dxfId="166" priority="56" operator="greaterThanOrEqual">
      <formula>0</formula>
    </cfRule>
  </conditionalFormatting>
  <conditionalFormatting sqref="R5">
    <cfRule type="cellIs" dxfId="165" priority="53" operator="lessThan">
      <formula>0</formula>
    </cfRule>
    <cfRule type="cellIs" dxfId="164" priority="54" operator="greaterThanOrEqual">
      <formula>0</formula>
    </cfRule>
  </conditionalFormatting>
  <conditionalFormatting sqref="R14">
    <cfRule type="cellIs" dxfId="163" priority="51" operator="greaterThan">
      <formula>1</formula>
    </cfRule>
    <cfRule type="cellIs" dxfId="162" priority="52" operator="lessThan">
      <formula>1</formula>
    </cfRule>
  </conditionalFormatting>
  <conditionalFormatting sqref="AA48">
    <cfRule type="cellIs" dxfId="161" priority="50" operator="lessThan">
      <formula>0</formula>
    </cfRule>
  </conditionalFormatting>
  <conditionalFormatting sqref="AA49:AA67">
    <cfRule type="cellIs" dxfId="160" priority="49" operator="lessThan">
      <formula>0</formula>
    </cfRule>
  </conditionalFormatting>
  <conditionalFormatting sqref="AC60">
    <cfRule type="cellIs" dxfId="159" priority="6" operator="lessThan">
      <formula>0</formula>
    </cfRule>
  </conditionalFormatting>
  <conditionalFormatting sqref="AC60">
    <cfRule type="cellIs" dxfId="158" priority="5" operator="lessThan">
      <formula>0</formula>
    </cfRule>
  </conditionalFormatting>
  <conditionalFormatting sqref="AC48:AC67">
    <cfRule type="cellIs" dxfId="157" priority="14" operator="lessThan">
      <formula>0</formula>
    </cfRule>
  </conditionalFormatting>
  <conditionalFormatting sqref="AC49:AC67">
    <cfRule type="cellIs" dxfId="156" priority="13" operator="lessThan">
      <formula>0</formula>
    </cfRule>
  </conditionalFormatting>
  <conditionalFormatting sqref="AC48:AC67">
    <cfRule type="cellIs" dxfId="155" priority="12" operator="lessThan">
      <formula>0</formula>
    </cfRule>
  </conditionalFormatting>
  <conditionalFormatting sqref="AC49:AC50 AC52:AC53 AC55:AC56 AC58:AC59 AC61:AC62 AC64:AC65 AC67">
    <cfRule type="cellIs" dxfId="154" priority="11" operator="lessThan">
      <formula>0</formula>
    </cfRule>
  </conditionalFormatting>
  <conditionalFormatting sqref="AC54">
    <cfRule type="cellIs" dxfId="153" priority="10" operator="lessThan">
      <formula>0</formula>
    </cfRule>
  </conditionalFormatting>
  <conditionalFormatting sqref="AC54">
    <cfRule type="cellIs" dxfId="152" priority="9" operator="lessThan">
      <formula>0</formula>
    </cfRule>
  </conditionalFormatting>
  <conditionalFormatting sqref="AC57">
    <cfRule type="cellIs" dxfId="151" priority="8" operator="lessThan">
      <formula>0</formula>
    </cfRule>
  </conditionalFormatting>
  <conditionalFormatting sqref="AC57">
    <cfRule type="cellIs" dxfId="150" priority="7" operator="lessThan">
      <formula>0</formula>
    </cfRule>
  </conditionalFormatting>
  <conditionalFormatting sqref="AC66">
    <cfRule type="cellIs" dxfId="149" priority="1" operator="lessThan">
      <formula>0</formula>
    </cfRule>
  </conditionalFormatting>
  <conditionalFormatting sqref="AC63">
    <cfRule type="cellIs" dxfId="148" priority="4" operator="lessThan">
      <formula>0</formula>
    </cfRule>
  </conditionalFormatting>
  <conditionalFormatting sqref="AC63">
    <cfRule type="cellIs" dxfId="147" priority="3" operator="lessThan">
      <formula>0</formula>
    </cfRule>
  </conditionalFormatting>
  <conditionalFormatting sqref="AC66">
    <cfRule type="cellIs" dxfId="146" priority="2" operator="lessThan">
      <formula>0</formula>
    </cfRule>
  </conditionalFormatting>
  <hyperlinks>
    <hyperlink ref="B27" location="'Master fill'!AB15" display="All other expenses (annualised)(click link)" xr:uid="{00000000-0004-0000-0C00-000000000000}"/>
    <hyperlink ref="B26" location="'Master fill'!P15" display="All student accomm costs (click link)" xr:uid="{00000000-0004-0000-0C00-000001000000}"/>
  </hyperlinks>
  <pageMargins left="0.7" right="0.7" top="0.75" bottom="0.75" header="0.3" footer="0.3"/>
  <pageSetup paperSize="9" scale="21" orientation="landscape" horizontalDpi="4294967293" verticalDpi="4294967293"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AP72"/>
  <sheetViews>
    <sheetView showGridLines="0" topLeftCell="P1" zoomScale="80" zoomScaleNormal="80" workbookViewId="0">
      <selection activeCell="W13" sqref="W13"/>
    </sheetView>
  </sheetViews>
  <sheetFormatPr defaultColWidth="15.625" defaultRowHeight="18" customHeight="1" x14ac:dyDescent="0.65"/>
  <cols>
    <col min="1" max="1" width="2.625" style="136" customWidth="1"/>
    <col min="2" max="4" width="15.625" style="137"/>
    <col min="5" max="5" width="15.625" style="157"/>
    <col min="6" max="6" width="2.625" style="157" customWidth="1"/>
    <col min="7" max="7" width="15.625" style="157"/>
    <col min="8" max="10" width="12.625" style="157" customWidth="1"/>
    <col min="11" max="11" width="15.625" style="157"/>
    <col min="12" max="12" width="2.625" style="157" customWidth="1"/>
    <col min="13" max="14" width="12.625" style="157" customWidth="1"/>
    <col min="15" max="18" width="15.625" style="157" customWidth="1"/>
    <col min="19" max="19" width="2.625" style="157" customWidth="1"/>
    <col min="20" max="20" width="15.625" style="157" customWidth="1"/>
    <col min="21" max="21" width="24.625" style="157" bestFit="1" customWidth="1"/>
    <col min="22" max="22" width="15.625" style="157"/>
    <col min="23" max="27" width="15.625" style="137"/>
    <col min="28" max="16384" width="15.625" style="136"/>
  </cols>
  <sheetData>
    <row r="1" spans="1:42" s="161" customFormat="1" ht="36" customHeight="1" x14ac:dyDescent="0.65">
      <c r="A1" s="195"/>
      <c r="B1" s="792" t="s">
        <v>390</v>
      </c>
      <c r="C1" s="792"/>
      <c r="D1" s="792"/>
      <c r="E1" s="792"/>
      <c r="F1" s="792"/>
      <c r="G1" s="792"/>
      <c r="H1" s="792"/>
      <c r="I1" s="792"/>
      <c r="J1" s="792"/>
      <c r="K1" s="792"/>
      <c r="L1" s="792"/>
      <c r="M1" s="792"/>
      <c r="N1" s="792"/>
      <c r="O1" s="792"/>
      <c r="P1" s="792"/>
      <c r="Q1" s="792"/>
      <c r="R1" s="792"/>
      <c r="S1" s="792"/>
      <c r="T1" s="199"/>
      <c r="U1" s="792" t="s">
        <v>386</v>
      </c>
      <c r="V1" s="792"/>
      <c r="W1" s="792"/>
      <c r="X1" s="792"/>
      <c r="Y1" s="792"/>
      <c r="Z1" s="792"/>
      <c r="AA1" s="792"/>
      <c r="AB1" s="199"/>
      <c r="AC1" s="199"/>
      <c r="AD1" s="199"/>
      <c r="AE1" s="199"/>
      <c r="AF1" s="199"/>
      <c r="AG1" s="199"/>
      <c r="AH1" s="199"/>
      <c r="AI1" s="199"/>
      <c r="AJ1" s="199"/>
      <c r="AK1" s="199"/>
      <c r="AL1" s="199"/>
      <c r="AM1" s="199"/>
      <c r="AN1" s="199"/>
      <c r="AO1" s="199"/>
      <c r="AP1" s="199"/>
    </row>
    <row r="2" spans="1:42" s="161" customFormat="1" ht="36" customHeight="1" x14ac:dyDescent="0.65">
      <c r="A2" s="195"/>
      <c r="B2" s="819" t="s">
        <v>41</v>
      </c>
      <c r="C2" s="819"/>
      <c r="D2" s="819"/>
      <c r="E2" s="819"/>
      <c r="F2" s="819"/>
      <c r="G2" s="819"/>
      <c r="H2" s="819"/>
      <c r="I2" s="819"/>
      <c r="J2" s="819"/>
      <c r="K2" s="819"/>
      <c r="L2" s="199"/>
      <c r="M2" s="819" t="s">
        <v>42</v>
      </c>
      <c r="N2" s="819"/>
      <c r="O2" s="819"/>
      <c r="P2" s="819"/>
      <c r="Q2" s="819"/>
      <c r="R2" s="819"/>
      <c r="S2" s="819"/>
      <c r="T2" s="199"/>
      <c r="U2" s="819" t="s">
        <v>383</v>
      </c>
      <c r="V2" s="819"/>
      <c r="W2" s="819"/>
      <c r="X2" s="819"/>
      <c r="Y2" s="819"/>
      <c r="Z2" s="819"/>
      <c r="AA2" s="819"/>
      <c r="AB2" s="199"/>
      <c r="AC2" s="199"/>
      <c r="AD2" s="199"/>
      <c r="AE2" s="199"/>
      <c r="AF2" s="199"/>
      <c r="AG2" s="199"/>
      <c r="AH2" s="199"/>
      <c r="AI2" s="199"/>
      <c r="AJ2" s="199"/>
      <c r="AK2" s="199"/>
      <c r="AL2" s="199"/>
      <c r="AM2" s="199"/>
      <c r="AN2" s="199"/>
      <c r="AO2" s="199"/>
      <c r="AP2" s="199"/>
    </row>
    <row r="3" spans="1:42" ht="36" customHeight="1" x14ac:dyDescent="0.65">
      <c r="A3" s="195"/>
      <c r="B3" s="414"/>
      <c r="C3" s="414"/>
      <c r="D3" s="414"/>
      <c r="E3" s="414"/>
      <c r="F3" s="414"/>
      <c r="G3" s="414"/>
      <c r="H3" s="414"/>
      <c r="I3" s="414"/>
      <c r="J3" s="414"/>
      <c r="K3" s="414"/>
      <c r="L3" s="199"/>
      <c r="M3" s="414"/>
      <c r="N3" s="414"/>
      <c r="O3" s="414"/>
      <c r="P3" s="414"/>
      <c r="Q3" s="414"/>
      <c r="R3" s="414"/>
      <c r="S3" s="414"/>
      <c r="T3" s="183"/>
      <c r="U3" s="803" t="s">
        <v>380</v>
      </c>
      <c r="V3" s="804"/>
      <c r="W3" s="409" t="s">
        <v>106</v>
      </c>
      <c r="X3" s="409" t="s">
        <v>153</v>
      </c>
      <c r="Y3" s="409" t="s">
        <v>89</v>
      </c>
      <c r="Z3" s="409" t="s">
        <v>323</v>
      </c>
      <c r="AA3" s="409" t="s">
        <v>326</v>
      </c>
      <c r="AB3" s="183"/>
      <c r="AC3" s="183"/>
      <c r="AD3" s="183"/>
      <c r="AE3" s="183"/>
      <c r="AF3" s="183"/>
      <c r="AG3" s="183"/>
      <c r="AH3" s="183"/>
      <c r="AI3" s="183"/>
      <c r="AJ3" s="183"/>
      <c r="AK3" s="183"/>
      <c r="AL3" s="183"/>
      <c r="AM3" s="183"/>
      <c r="AN3" s="183"/>
      <c r="AO3" s="183"/>
      <c r="AP3" s="183"/>
    </row>
    <row r="4" spans="1:42" ht="18" customHeight="1" x14ac:dyDescent="0.65">
      <c r="A4" s="195"/>
      <c r="B4" s="414"/>
      <c r="C4" s="414"/>
      <c r="D4" s="414"/>
      <c r="E4" s="414"/>
      <c r="F4" s="184"/>
      <c r="G4" s="820" t="str">
        <f>'Master fill'!G4:J4</f>
        <v>BUYING EXPENSES</v>
      </c>
      <c r="H4" s="820"/>
      <c r="I4" s="820"/>
      <c r="J4" s="820"/>
      <c r="K4" s="61"/>
      <c r="L4" s="199"/>
      <c r="M4" s="185"/>
      <c r="N4" s="185"/>
      <c r="O4" s="185"/>
      <c r="P4" s="185"/>
      <c r="Q4" s="186" t="s">
        <v>109</v>
      </c>
      <c r="R4" s="187" t="s">
        <v>108</v>
      </c>
      <c r="S4" s="185"/>
      <c r="T4" s="183"/>
      <c r="U4" s="884" t="s">
        <v>116</v>
      </c>
      <c r="V4" s="885"/>
      <c r="W4" s="269">
        <f>'Rental Data'!$AE$3</f>
        <v>0</v>
      </c>
      <c r="X4" s="284">
        <v>12</v>
      </c>
      <c r="Y4" s="269">
        <f>W4*X4</f>
        <v>0</v>
      </c>
      <c r="Z4" s="290">
        <f>'Rental Data'!AE5</f>
        <v>0.5</v>
      </c>
      <c r="AA4" s="277">
        <v>2.5</v>
      </c>
      <c r="AB4" s="183"/>
      <c r="AC4" s="183"/>
      <c r="AD4" s="183"/>
      <c r="AE4" s="183"/>
      <c r="AF4" s="183"/>
      <c r="AG4" s="183"/>
      <c r="AH4" s="183"/>
      <c r="AI4" s="183"/>
      <c r="AJ4" s="183"/>
      <c r="AK4" s="183"/>
      <c r="AL4" s="183"/>
      <c r="AM4" s="183"/>
      <c r="AN4" s="183"/>
      <c r="AO4" s="183"/>
      <c r="AP4" s="183"/>
    </row>
    <row r="5" spans="1:42" ht="18" customHeight="1" x14ac:dyDescent="0.65">
      <c r="A5" s="195"/>
      <c r="B5" s="414"/>
      <c r="C5" s="414"/>
      <c r="D5" s="414"/>
      <c r="E5" s="414"/>
      <c r="F5" s="184"/>
      <c r="G5" s="218" t="str">
        <f>'Master fill'!G5</f>
        <v>Bond Registration Fees</v>
      </c>
      <c r="H5" s="62"/>
      <c r="I5" s="218"/>
      <c r="J5" s="218"/>
      <c r="K5" s="269">
        <f>'Master fill'!K5</f>
        <v>0</v>
      </c>
      <c r="L5" s="199"/>
      <c r="M5" s="126" t="s">
        <v>460</v>
      </c>
      <c r="N5" s="127"/>
      <c r="O5" s="127"/>
      <c r="P5" s="127"/>
      <c r="Q5" s="128" t="s">
        <v>110</v>
      </c>
      <c r="R5" s="223">
        <f>K21+K26-K32+1</f>
        <v>1</v>
      </c>
      <c r="S5" s="185"/>
      <c r="T5" s="183"/>
      <c r="U5" s="278"/>
      <c r="V5" s="278"/>
      <c r="W5" s="278"/>
      <c r="X5" s="278"/>
      <c r="Y5" s="278"/>
      <c r="Z5" s="278"/>
      <c r="AA5" s="278"/>
      <c r="AB5" s="183"/>
      <c r="AC5" s="183"/>
      <c r="AD5" s="183"/>
      <c r="AE5" s="183"/>
      <c r="AF5" s="183"/>
      <c r="AG5" s="183"/>
      <c r="AH5" s="183"/>
      <c r="AI5" s="183"/>
      <c r="AJ5" s="183"/>
      <c r="AK5" s="183"/>
      <c r="AL5" s="183"/>
      <c r="AM5" s="183"/>
      <c r="AN5" s="183"/>
      <c r="AO5" s="183"/>
      <c r="AP5" s="183"/>
    </row>
    <row r="6" spans="1:42" ht="18" customHeight="1" x14ac:dyDescent="0.65">
      <c r="A6" s="195"/>
      <c r="B6" s="218" t="str">
        <f>'Master fill'!B6</f>
        <v>Inflation Rate</v>
      </c>
      <c r="C6" s="218"/>
      <c r="D6" s="218"/>
      <c r="E6" s="397">
        <f>'Master fill'!E6</f>
        <v>0.06</v>
      </c>
      <c r="F6" s="184"/>
      <c r="G6" s="218" t="str">
        <f>'Master fill'!G6</f>
        <v>Transfer Fees &amp; Transfer Duty</v>
      </c>
      <c r="H6" s="62"/>
      <c r="I6" s="218"/>
      <c r="J6" s="218"/>
      <c r="K6" s="269">
        <f>'Master fill'!K6</f>
        <v>0</v>
      </c>
      <c r="L6" s="199"/>
      <c r="M6" s="126" t="s">
        <v>104</v>
      </c>
      <c r="N6" s="127"/>
      <c r="O6" s="127"/>
      <c r="P6" s="127"/>
      <c r="Q6" s="128" t="s">
        <v>110</v>
      </c>
      <c r="R6" s="223">
        <f>E13-E16</f>
        <v>0</v>
      </c>
      <c r="S6" s="220"/>
      <c r="T6" s="183"/>
      <c r="U6" s="840" t="s">
        <v>403</v>
      </c>
      <c r="V6" s="841"/>
      <c r="W6" s="841"/>
      <c r="X6" s="841"/>
      <c r="Y6" s="841"/>
      <c r="Z6" s="841"/>
      <c r="AA6" s="842"/>
      <c r="AB6" s="183"/>
      <c r="AC6" s="183"/>
      <c r="AD6" s="183"/>
      <c r="AE6" s="183"/>
      <c r="AF6" s="183"/>
      <c r="AG6" s="183"/>
      <c r="AH6" s="183"/>
      <c r="AI6" s="183"/>
      <c r="AJ6" s="183"/>
      <c r="AK6" s="183"/>
      <c r="AL6" s="183"/>
      <c r="AM6" s="183"/>
      <c r="AN6" s="183"/>
      <c r="AO6" s="183"/>
      <c r="AP6" s="183"/>
    </row>
    <row r="7" spans="1:42" ht="18" customHeight="1" x14ac:dyDescent="0.65">
      <c r="A7" s="195"/>
      <c r="B7" s="218" t="str">
        <f>'Master fill'!B7</f>
        <v>Prime Interest Rate or Waited Average Cost of Capital</v>
      </c>
      <c r="C7" s="266"/>
      <c r="D7" s="267"/>
      <c r="E7" s="397">
        <f>'Master fill'!E7</f>
        <v>7.0000000000000007E-2</v>
      </c>
      <c r="F7" s="184"/>
      <c r="G7" s="218" t="str">
        <f>'Master fill'!G7</f>
        <v>Endorsement of Instalment Sale</v>
      </c>
      <c r="H7" s="218"/>
      <c r="I7" s="218"/>
      <c r="J7" s="218"/>
      <c r="K7" s="269">
        <f>'Master fill'!K7</f>
        <v>0</v>
      </c>
      <c r="L7" s="199"/>
      <c r="M7" s="128" t="s">
        <v>27</v>
      </c>
      <c r="N7" s="129"/>
      <c r="O7" s="129"/>
      <c r="P7" s="128"/>
      <c r="Q7" s="128" t="s">
        <v>87</v>
      </c>
      <c r="R7" s="130" t="e">
        <f>1-($E$16/$E$13)</f>
        <v>#DIV/0!</v>
      </c>
      <c r="S7" s="220"/>
      <c r="T7" s="183"/>
      <c r="U7" s="843"/>
      <c r="V7" s="844"/>
      <c r="W7" s="844"/>
      <c r="X7" s="844"/>
      <c r="Y7" s="844"/>
      <c r="Z7" s="844"/>
      <c r="AA7" s="845"/>
      <c r="AB7" s="183"/>
      <c r="AC7" s="183"/>
      <c r="AD7" s="183"/>
      <c r="AE7" s="183"/>
      <c r="AF7" s="183"/>
      <c r="AG7" s="183"/>
      <c r="AH7" s="183"/>
      <c r="AI7" s="183"/>
      <c r="AJ7" s="183"/>
      <c r="AK7" s="183"/>
      <c r="AL7" s="183"/>
      <c r="AM7" s="183"/>
      <c r="AN7" s="183"/>
      <c r="AO7" s="183"/>
      <c r="AP7" s="183"/>
    </row>
    <row r="8" spans="1:42" ht="18" customHeight="1" x14ac:dyDescent="0.65">
      <c r="A8" s="195"/>
      <c r="B8" s="218" t="str">
        <f>'Master fill'!B8</f>
        <v>Property appreciation rate (ZAHomes)</v>
      </c>
      <c r="C8" s="266"/>
      <c r="D8" s="267"/>
      <c r="E8" s="397">
        <f>'Master fill'!E8</f>
        <v>0.03</v>
      </c>
      <c r="F8" s="184"/>
      <c r="G8" s="218" t="str">
        <f>'Master fill'!G8</f>
        <v>Renovation costs (excluding contingency)</v>
      </c>
      <c r="H8" s="218"/>
      <c r="I8" s="218"/>
      <c r="J8" s="188"/>
      <c r="K8" s="269">
        <f>'Master fill'!K8</f>
        <v>0</v>
      </c>
      <c r="L8" s="199"/>
      <c r="M8" s="128" t="s">
        <v>19</v>
      </c>
      <c r="N8" s="129"/>
      <c r="O8" s="129"/>
      <c r="P8" s="128"/>
      <c r="Q8" s="128" t="s">
        <v>315</v>
      </c>
      <c r="R8" s="130" t="e">
        <f>$E$22/$E$16</f>
        <v>#DIV/0!</v>
      </c>
      <c r="S8" s="219"/>
      <c r="T8" s="183"/>
      <c r="U8" s="816" t="s">
        <v>380</v>
      </c>
      <c r="V8" s="816" t="s">
        <v>325</v>
      </c>
      <c r="W8" s="816" t="s">
        <v>106</v>
      </c>
      <c r="X8" s="816" t="s">
        <v>153</v>
      </c>
      <c r="Y8" s="816" t="s">
        <v>89</v>
      </c>
      <c r="Z8" s="816" t="s">
        <v>387</v>
      </c>
      <c r="AA8" s="816"/>
      <c r="AB8" s="183"/>
      <c r="AC8" s="183"/>
      <c r="AD8" s="183"/>
      <c r="AE8" s="183"/>
      <c r="AF8" s="183"/>
      <c r="AG8" s="183"/>
      <c r="AH8" s="183"/>
      <c r="AI8" s="183"/>
      <c r="AJ8" s="183"/>
      <c r="AK8" s="183"/>
      <c r="AL8" s="183"/>
      <c r="AM8" s="183"/>
      <c r="AN8" s="183"/>
      <c r="AO8" s="183"/>
      <c r="AP8" s="183"/>
    </row>
    <row r="9" spans="1:42" ht="18" customHeight="1" x14ac:dyDescent="0.65">
      <c r="A9" s="195"/>
      <c r="B9" s="218" t="str">
        <f>'Master fill'!B9</f>
        <v>Appreciation rate (Lightstone)</v>
      </c>
      <c r="C9" s="266"/>
      <c r="D9" s="267"/>
      <c r="E9" s="397" t="str">
        <f>'Master fill'!E9</f>
        <v/>
      </c>
      <c r="F9" s="184"/>
      <c r="G9" s="218" t="str">
        <f>'Master fill'!G9</f>
        <v>10%Contigency</v>
      </c>
      <c r="H9" s="179"/>
      <c r="I9" s="179"/>
      <c r="J9" s="179"/>
      <c r="K9" s="269">
        <f>'Master fill'!K9</f>
        <v>0</v>
      </c>
      <c r="L9" s="199"/>
      <c r="M9" s="128" t="s">
        <v>103</v>
      </c>
      <c r="N9" s="129"/>
      <c r="O9" s="129"/>
      <c r="P9" s="128"/>
      <c r="Q9" s="128" t="s">
        <v>316</v>
      </c>
      <c r="R9" s="131" t="e">
        <f>(E22*12)/E16</f>
        <v>#DIV/0!</v>
      </c>
      <c r="S9" s="219"/>
      <c r="T9" s="183"/>
      <c r="U9" s="816"/>
      <c r="V9" s="816"/>
      <c r="W9" s="816"/>
      <c r="X9" s="816"/>
      <c r="Y9" s="816"/>
      <c r="Z9" s="816"/>
      <c r="AA9" s="816"/>
      <c r="AB9" s="183"/>
      <c r="AC9" s="183"/>
      <c r="AD9" s="183"/>
      <c r="AE9" s="183"/>
      <c r="AF9" s="183"/>
      <c r="AG9" s="183"/>
      <c r="AH9" s="183"/>
      <c r="AI9" s="183"/>
      <c r="AJ9" s="183"/>
      <c r="AK9" s="183"/>
      <c r="AL9" s="183"/>
      <c r="AM9" s="183"/>
      <c r="AN9" s="183"/>
      <c r="AO9" s="183"/>
      <c r="AP9" s="183"/>
    </row>
    <row r="10" spans="1:42" ht="18" customHeight="1" x14ac:dyDescent="0.65">
      <c r="A10" s="195"/>
      <c r="B10" s="218"/>
      <c r="C10" s="218"/>
      <c r="D10" s="184"/>
      <c r="E10" s="63"/>
      <c r="F10" s="184"/>
      <c r="G10" s="218" t="str">
        <f>'Master fill'!G10</f>
        <v>Sourcing Agent Fee (5%)</v>
      </c>
      <c r="H10" s="218"/>
      <c r="I10" s="218"/>
      <c r="J10" s="218"/>
      <c r="K10" s="269">
        <f>'Master fill'!K10</f>
        <v>0</v>
      </c>
      <c r="L10" s="199"/>
      <c r="M10" s="128" t="s">
        <v>331</v>
      </c>
      <c r="N10" s="129"/>
      <c r="O10" s="129"/>
      <c r="P10" s="128"/>
      <c r="Q10" s="128" t="s">
        <v>44</v>
      </c>
      <c r="R10" s="130" t="e">
        <f>(O20*12)/(E16+K21)</f>
        <v>#DIV/0!</v>
      </c>
      <c r="S10" s="219"/>
      <c r="T10" s="183"/>
      <c r="U10" s="204" t="s">
        <v>324</v>
      </c>
      <c r="V10" s="286">
        <v>20</v>
      </c>
      <c r="W10" s="269">
        <f>((30*$Z$4)/$AA$4)*V10</f>
        <v>120</v>
      </c>
      <c r="X10" s="279">
        <v>12</v>
      </c>
      <c r="Y10" s="269">
        <f t="shared" ref="Y10:Y15" si="0">W10*X10</f>
        <v>1440</v>
      </c>
      <c r="Z10" s="886" t="s">
        <v>371</v>
      </c>
      <c r="AA10" s="887"/>
      <c r="AB10" s="183"/>
      <c r="AC10" s="183"/>
      <c r="AD10" s="183"/>
      <c r="AE10" s="183"/>
      <c r="AF10" s="183"/>
      <c r="AG10" s="183"/>
      <c r="AH10" s="183"/>
      <c r="AI10" s="183"/>
      <c r="AJ10" s="183"/>
      <c r="AK10" s="183"/>
      <c r="AL10" s="183"/>
      <c r="AM10" s="183"/>
      <c r="AN10" s="183"/>
      <c r="AO10" s="183"/>
      <c r="AP10" s="183"/>
    </row>
    <row r="11" spans="1:42" ht="18" customHeight="1" x14ac:dyDescent="0.65">
      <c r="A11" s="195"/>
      <c r="B11" s="410" t="str">
        <f>'Master fill'!B11</f>
        <v>PROPERTY VALUE</v>
      </c>
      <c r="C11" s="414"/>
      <c r="D11" s="414"/>
      <c r="E11" s="63"/>
      <c r="F11" s="184"/>
      <c r="G11" s="218" t="str">
        <f>'Master fill'!G11</f>
        <v>Arrears Rates &amp; Taxes</v>
      </c>
      <c r="H11" s="218"/>
      <c r="I11" s="218"/>
      <c r="J11" s="218"/>
      <c r="K11" s="269">
        <f>'Master fill'!K11</f>
        <v>0</v>
      </c>
      <c r="L11" s="199"/>
      <c r="M11" s="128" t="s">
        <v>17</v>
      </c>
      <c r="N11" s="129"/>
      <c r="O11" s="129"/>
      <c r="P11" s="128"/>
      <c r="Q11" s="128" t="s">
        <v>43</v>
      </c>
      <c r="R11" s="130" t="e">
        <f>E25/E22</f>
        <v>#DIV/0!</v>
      </c>
      <c r="S11" s="219"/>
      <c r="T11" s="183"/>
      <c r="U11" s="204" t="s">
        <v>327</v>
      </c>
      <c r="V11" s="286">
        <v>50</v>
      </c>
      <c r="W11" s="269">
        <f>((30*$Z$4)/$AA$4)*V11</f>
        <v>300</v>
      </c>
      <c r="X11" s="279">
        <v>12</v>
      </c>
      <c r="Y11" s="269">
        <f t="shared" si="0"/>
        <v>3600</v>
      </c>
      <c r="Z11" s="888"/>
      <c r="AA11" s="889"/>
      <c r="AB11" s="183"/>
      <c r="AC11" s="183"/>
      <c r="AD11" s="183"/>
      <c r="AE11" s="183"/>
      <c r="AF11" s="183"/>
      <c r="AG11" s="183"/>
      <c r="AH11" s="183"/>
      <c r="AI11" s="183"/>
      <c r="AJ11" s="183"/>
      <c r="AK11" s="183"/>
      <c r="AL11" s="183"/>
      <c r="AM11" s="183"/>
      <c r="AN11" s="183"/>
      <c r="AO11" s="183"/>
      <c r="AP11" s="183"/>
    </row>
    <row r="12" spans="1:42" ht="18" customHeight="1" x14ac:dyDescent="0.65">
      <c r="A12" s="195"/>
      <c r="B12" s="218" t="str">
        <f>'Master fill'!B12</f>
        <v>Asking Price</v>
      </c>
      <c r="C12" s="218"/>
      <c r="D12" s="218"/>
      <c r="E12" s="269">
        <f>'Master fill'!E12</f>
        <v>0</v>
      </c>
      <c r="F12" s="184"/>
      <c r="G12" s="218" t="str">
        <f>'Master fill'!G12</f>
        <v>Arrears Levy &amp; HOA</v>
      </c>
      <c r="H12" s="218"/>
      <c r="I12" s="218"/>
      <c r="J12" s="218"/>
      <c r="K12" s="269">
        <f>'Master fill'!K12</f>
        <v>0</v>
      </c>
      <c r="L12" s="199"/>
      <c r="M12" s="128" t="s">
        <v>46</v>
      </c>
      <c r="N12" s="129"/>
      <c r="O12" s="129"/>
      <c r="P12" s="128"/>
      <c r="Q12" s="128" t="s">
        <v>373</v>
      </c>
      <c r="R12" s="130" t="e">
        <f>(E22-E25)/E13</f>
        <v>#DIV/0!</v>
      </c>
      <c r="S12" s="219"/>
      <c r="T12" s="183"/>
      <c r="U12" s="204" t="s">
        <v>329</v>
      </c>
      <c r="V12" s="286">
        <v>30</v>
      </c>
      <c r="W12" s="269">
        <f>((30*$Z$4)/$AA$4)*V12</f>
        <v>180</v>
      </c>
      <c r="X12" s="279">
        <v>12</v>
      </c>
      <c r="Y12" s="269">
        <f t="shared" si="0"/>
        <v>2160</v>
      </c>
      <c r="Z12" s="888"/>
      <c r="AA12" s="889"/>
      <c r="AB12" s="183"/>
      <c r="AC12" s="183"/>
      <c r="AD12" s="183"/>
      <c r="AE12" s="183"/>
      <c r="AF12" s="183"/>
      <c r="AG12" s="183"/>
      <c r="AH12" s="183"/>
      <c r="AI12" s="183"/>
      <c r="AJ12" s="183"/>
      <c r="AK12" s="183"/>
      <c r="AL12" s="183"/>
      <c r="AM12" s="183"/>
      <c r="AN12" s="183"/>
      <c r="AO12" s="183"/>
      <c r="AP12" s="183"/>
    </row>
    <row r="13" spans="1:42" ht="18" customHeight="1" x14ac:dyDescent="0.65">
      <c r="A13" s="195"/>
      <c r="B13" s="218" t="str">
        <f>'Master fill'!B13</f>
        <v>Lightstone Value (MV)</v>
      </c>
      <c r="C13" s="218"/>
      <c r="D13" s="218"/>
      <c r="E13" s="269">
        <f>'Master fill'!E13</f>
        <v>0</v>
      </c>
      <c r="F13" s="184"/>
      <c r="G13" s="218" t="str">
        <f>'Master fill'!G13</f>
        <v>Arrears Municipal Accounts</v>
      </c>
      <c r="H13" s="218"/>
      <c r="I13" s="218"/>
      <c r="J13" s="218"/>
      <c r="K13" s="269">
        <f>'Master fill'!K13</f>
        <v>0</v>
      </c>
      <c r="L13" s="199"/>
      <c r="M13" s="128" t="s">
        <v>18</v>
      </c>
      <c r="N13" s="129"/>
      <c r="O13" s="129"/>
      <c r="P13" s="128"/>
      <c r="Q13" s="128" t="s">
        <v>110</v>
      </c>
      <c r="R13" s="132">
        <f>W16*12</f>
        <v>0</v>
      </c>
      <c r="S13" s="219"/>
      <c r="T13" s="183"/>
      <c r="U13" s="408" t="s">
        <v>469</v>
      </c>
      <c r="V13" s="268"/>
      <c r="W13" s="285">
        <v>120</v>
      </c>
      <c r="X13" s="279">
        <v>12</v>
      </c>
      <c r="Y13" s="269">
        <f t="shared" si="0"/>
        <v>1440</v>
      </c>
      <c r="Z13" s="888"/>
      <c r="AA13" s="889"/>
      <c r="AB13" s="183"/>
      <c r="AC13" s="183"/>
      <c r="AD13" s="183"/>
      <c r="AE13" s="183"/>
      <c r="AF13" s="183"/>
      <c r="AG13" s="183"/>
      <c r="AH13" s="183"/>
      <c r="AI13" s="183"/>
      <c r="AJ13" s="183"/>
      <c r="AK13" s="183"/>
      <c r="AL13" s="183"/>
      <c r="AM13" s="183"/>
      <c r="AN13" s="183"/>
      <c r="AO13" s="183"/>
      <c r="AP13" s="183"/>
    </row>
    <row r="14" spans="1:42" ht="18" customHeight="1" x14ac:dyDescent="0.65">
      <c r="A14" s="195"/>
      <c r="B14" s="218" t="str">
        <f>'Master fill'!B14</f>
        <v>Property 24</v>
      </c>
      <c r="C14" s="218"/>
      <c r="D14" s="218"/>
      <c r="E14" s="269">
        <f>'Master fill'!E14</f>
        <v>0</v>
      </c>
      <c r="F14" s="184"/>
      <c r="G14" s="218" t="str">
        <f>'Master fill'!G14</f>
        <v>Eviction Costs</v>
      </c>
      <c r="H14" s="218"/>
      <c r="I14" s="218"/>
      <c r="J14" s="218"/>
      <c r="K14" s="269">
        <f>'Master fill'!K14</f>
        <v>0</v>
      </c>
      <c r="L14" s="199"/>
      <c r="M14" s="128" t="s">
        <v>351</v>
      </c>
      <c r="N14" s="219"/>
      <c r="O14" s="219"/>
      <c r="P14" s="219"/>
      <c r="Q14" s="128" t="s">
        <v>368</v>
      </c>
      <c r="R14" s="221" t="e">
        <f>((E16+K8)/E15)</f>
        <v>#DIV/0!</v>
      </c>
      <c r="S14" s="219"/>
      <c r="T14" s="183"/>
      <c r="U14" s="408" t="s">
        <v>328</v>
      </c>
      <c r="V14" s="268"/>
      <c r="W14" s="291">
        <v>200</v>
      </c>
      <c r="X14" s="279">
        <v>12</v>
      </c>
      <c r="Y14" s="269">
        <f t="shared" si="0"/>
        <v>2400</v>
      </c>
      <c r="Z14" s="888"/>
      <c r="AA14" s="889"/>
      <c r="AB14" s="183"/>
      <c r="AC14" s="183"/>
      <c r="AD14" s="183"/>
      <c r="AE14" s="183"/>
      <c r="AF14" s="183"/>
      <c r="AG14" s="183"/>
      <c r="AH14" s="183"/>
      <c r="AI14" s="183"/>
      <c r="AJ14" s="183"/>
      <c r="AK14" s="183"/>
      <c r="AL14" s="183"/>
      <c r="AM14" s="183"/>
      <c r="AN14" s="183"/>
      <c r="AO14" s="183"/>
      <c r="AP14" s="183"/>
    </row>
    <row r="15" spans="1:42" ht="18" customHeight="1" x14ac:dyDescent="0.65">
      <c r="A15" s="195"/>
      <c r="B15" s="218" t="str">
        <f>'Master fill'!B15</f>
        <v>After Repair Value</v>
      </c>
      <c r="C15" s="218"/>
      <c r="D15" s="218"/>
      <c r="E15" s="269">
        <f>'Master fill'!E15</f>
        <v>0</v>
      </c>
      <c r="F15" s="184"/>
      <c r="G15" s="218" t="str">
        <f>'Master fill'!G15</f>
        <v>Holding Costs (0 Months)</v>
      </c>
      <c r="H15" s="218"/>
      <c r="I15" s="218"/>
      <c r="J15" s="218"/>
      <c r="K15" s="269">
        <f>'Master fill'!K15</f>
        <v>0</v>
      </c>
      <c r="L15" s="199"/>
      <c r="M15" s="128"/>
      <c r="N15" s="219"/>
      <c r="O15" s="219"/>
      <c r="P15" s="219"/>
      <c r="Q15" s="219"/>
      <c r="R15" s="219"/>
      <c r="S15" s="219"/>
      <c r="T15" s="183"/>
      <c r="U15" s="408" t="s">
        <v>131</v>
      </c>
      <c r="V15" s="280">
        <v>0.1</v>
      </c>
      <c r="W15" s="269">
        <f>V15*$W$4</f>
        <v>0</v>
      </c>
      <c r="X15" s="279">
        <v>12</v>
      </c>
      <c r="Y15" s="269">
        <f t="shared" si="0"/>
        <v>0</v>
      </c>
      <c r="Z15" s="888"/>
      <c r="AA15" s="889"/>
      <c r="AB15" s="183"/>
      <c r="AC15" s="183"/>
      <c r="AD15" s="183"/>
      <c r="AE15" s="183"/>
      <c r="AF15" s="183"/>
      <c r="AG15" s="183"/>
      <c r="AH15" s="183"/>
      <c r="AI15" s="183"/>
      <c r="AJ15" s="183"/>
      <c r="AK15" s="183"/>
      <c r="AL15" s="183"/>
      <c r="AM15" s="183"/>
      <c r="AN15" s="183"/>
      <c r="AO15" s="183"/>
      <c r="AP15" s="183"/>
    </row>
    <row r="16" spans="1:42" ht="18" customHeight="1" x14ac:dyDescent="0.65">
      <c r="A16" s="195"/>
      <c r="B16" s="218" t="str">
        <f>'Master fill'!B16</f>
        <v>Purchase Price / Acquisition</v>
      </c>
      <c r="C16" s="218"/>
      <c r="D16" s="218"/>
      <c r="E16" s="269">
        <f>'Master fill'!E16</f>
        <v>0</v>
      </c>
      <c r="F16" s="184"/>
      <c r="G16" s="218" t="str">
        <f>'Master fill'!G16</f>
        <v>Sub-division Costs</v>
      </c>
      <c r="H16" s="218"/>
      <c r="I16" s="218"/>
      <c r="J16" s="218"/>
      <c r="K16" s="269">
        <f>'Master fill'!K16</f>
        <v>0</v>
      </c>
      <c r="L16" s="199"/>
      <c r="M16" s="819" t="s">
        <v>95</v>
      </c>
      <c r="N16" s="819"/>
      <c r="O16" s="819"/>
      <c r="P16" s="819"/>
      <c r="Q16" s="819"/>
      <c r="R16" s="819"/>
      <c r="S16" s="819"/>
      <c r="T16" s="183"/>
      <c r="U16" s="408" t="s">
        <v>157</v>
      </c>
      <c r="V16" s="281">
        <v>0.03</v>
      </c>
      <c r="W16" s="269">
        <f>V16*$W$4</f>
        <v>0</v>
      </c>
      <c r="X16" s="279">
        <v>12</v>
      </c>
      <c r="Y16" s="269">
        <f>W16*X16</f>
        <v>0</v>
      </c>
      <c r="Z16" s="888"/>
      <c r="AA16" s="889"/>
      <c r="AB16" s="183"/>
      <c r="AC16" s="183"/>
      <c r="AD16" s="183"/>
      <c r="AE16" s="183"/>
      <c r="AF16" s="183"/>
      <c r="AG16" s="183"/>
      <c r="AH16" s="183"/>
      <c r="AI16" s="183"/>
      <c r="AJ16" s="183"/>
      <c r="AK16" s="183"/>
      <c r="AL16" s="183"/>
      <c r="AM16" s="183"/>
      <c r="AN16" s="183"/>
      <c r="AO16" s="183"/>
      <c r="AP16" s="183"/>
    </row>
    <row r="17" spans="1:42" ht="18" customHeight="1" x14ac:dyDescent="0.65">
      <c r="A17" s="195"/>
      <c r="B17" s="184"/>
      <c r="C17" s="184"/>
      <c r="D17" s="184"/>
      <c r="E17" s="220"/>
      <c r="F17" s="184"/>
      <c r="G17" s="218" t="str">
        <f>'Master fill'!G17</f>
        <v>Plan Approval Costs</v>
      </c>
      <c r="H17" s="218"/>
      <c r="I17" s="218"/>
      <c r="J17" s="218"/>
      <c r="K17" s="269">
        <f>'Master fill'!K17</f>
        <v>0</v>
      </c>
      <c r="L17" s="199"/>
      <c r="M17" s="819"/>
      <c r="N17" s="819"/>
      <c r="O17" s="819"/>
      <c r="P17" s="819"/>
      <c r="Q17" s="819"/>
      <c r="R17" s="819"/>
      <c r="S17" s="819"/>
      <c r="T17" s="183"/>
      <c r="U17" s="614" t="s">
        <v>466</v>
      </c>
      <c r="V17" s="281">
        <v>0.05</v>
      </c>
      <c r="W17" s="269">
        <f>V17*$W$4</f>
        <v>0</v>
      </c>
      <c r="X17" s="279">
        <v>12</v>
      </c>
      <c r="Y17" s="269">
        <f>W17*X17</f>
        <v>0</v>
      </c>
      <c r="Z17" s="890"/>
      <c r="AA17" s="891"/>
      <c r="AB17" s="183"/>
      <c r="AC17" s="183"/>
      <c r="AD17" s="183"/>
      <c r="AE17" s="183"/>
      <c r="AF17" s="183"/>
      <c r="AG17" s="183"/>
      <c r="AH17" s="183"/>
      <c r="AI17" s="183"/>
      <c r="AJ17" s="183"/>
      <c r="AK17" s="183"/>
      <c r="AL17" s="183"/>
      <c r="AM17" s="183"/>
      <c r="AN17" s="183"/>
      <c r="AO17" s="183"/>
      <c r="AP17" s="183"/>
    </row>
    <row r="18" spans="1:42" ht="18" customHeight="1" x14ac:dyDescent="0.65">
      <c r="A18" s="195"/>
      <c r="B18" s="414" t="str">
        <f>'Master fill'!B18</f>
        <v>INCOME</v>
      </c>
      <c r="C18" s="184"/>
      <c r="D18" s="184"/>
      <c r="E18" s="220"/>
      <c r="F18" s="184"/>
      <c r="G18" s="218" t="str">
        <f>'Master fill'!G18</f>
        <v>Zoning Costs</v>
      </c>
      <c r="H18" s="218"/>
      <c r="I18" s="218"/>
      <c r="J18" s="218"/>
      <c r="K18" s="269">
        <f>'Master fill'!K18</f>
        <v>0</v>
      </c>
      <c r="L18" s="199"/>
      <c r="M18" s="822" t="s">
        <v>376</v>
      </c>
      <c r="N18" s="468"/>
      <c r="O18" s="830" t="s">
        <v>94</v>
      </c>
      <c r="P18" s="830"/>
      <c r="Q18" s="830"/>
      <c r="R18" s="826" t="s">
        <v>85</v>
      </c>
      <c r="S18" s="164"/>
      <c r="T18" s="183"/>
      <c r="U18" s="268"/>
      <c r="V18" s="268"/>
      <c r="W18" s="268"/>
      <c r="X18" s="268"/>
      <c r="Y18" s="268"/>
      <c r="Z18" s="268"/>
      <c r="AA18" s="268"/>
      <c r="AB18" s="183"/>
      <c r="AC18" s="183"/>
      <c r="AD18" s="183"/>
      <c r="AE18" s="183"/>
      <c r="AF18" s="183"/>
      <c r="AG18" s="183"/>
      <c r="AH18" s="183"/>
      <c r="AI18" s="183"/>
      <c r="AJ18" s="183"/>
      <c r="AK18" s="183"/>
      <c r="AL18" s="183"/>
      <c r="AM18" s="183"/>
      <c r="AN18" s="183"/>
      <c r="AO18" s="183"/>
      <c r="AP18" s="183"/>
    </row>
    <row r="19" spans="1:42" ht="18" customHeight="1" x14ac:dyDescent="0.65">
      <c r="A19" s="195"/>
      <c r="B19" s="184"/>
      <c r="C19" s="184"/>
      <c r="D19" s="184"/>
      <c r="E19" s="220"/>
      <c r="F19" s="184"/>
      <c r="G19" s="218" t="str">
        <f>'Master fill'!G19</f>
        <v>Tenant Placement Costs</v>
      </c>
      <c r="H19" s="218"/>
      <c r="I19" s="218"/>
      <c r="J19" s="218"/>
      <c r="K19" s="269">
        <f>'Master fill'!K19</f>
        <v>0</v>
      </c>
      <c r="L19" s="199"/>
      <c r="M19" s="823"/>
      <c r="N19" s="468"/>
      <c r="O19" s="181" t="s">
        <v>106</v>
      </c>
      <c r="P19" s="181" t="s">
        <v>89</v>
      </c>
      <c r="Q19" s="181" t="s">
        <v>90</v>
      </c>
      <c r="R19" s="826"/>
      <c r="S19" s="164"/>
      <c r="T19" s="183"/>
      <c r="U19" s="807" t="s">
        <v>379</v>
      </c>
      <c r="V19" s="807"/>
      <c r="W19" s="292">
        <f>SUM(W10:W17)</f>
        <v>920</v>
      </c>
      <c r="X19" s="268"/>
      <c r="Y19" s="292">
        <f>SUM(Y10:Y17)</f>
        <v>11040</v>
      </c>
      <c r="Z19" s="268"/>
      <c r="AA19" s="268"/>
      <c r="AB19" s="183"/>
      <c r="AC19" s="183"/>
      <c r="AD19" s="183"/>
      <c r="AE19" s="183"/>
      <c r="AF19" s="183"/>
      <c r="AG19" s="183"/>
      <c r="AH19" s="183"/>
      <c r="AI19" s="183"/>
      <c r="AJ19" s="183"/>
      <c r="AK19" s="183"/>
      <c r="AL19" s="183"/>
      <c r="AM19" s="183"/>
      <c r="AN19" s="183"/>
      <c r="AO19" s="183"/>
      <c r="AP19" s="183"/>
    </row>
    <row r="20" spans="1:42" ht="18" customHeight="1" x14ac:dyDescent="0.65">
      <c r="A20" s="195"/>
      <c r="B20" s="184"/>
      <c r="C20" s="184"/>
      <c r="D20" s="184"/>
      <c r="E20" s="220"/>
      <c r="F20" s="184"/>
      <c r="G20" s="218" t="str">
        <f>'Master fill'!G20</f>
        <v>Other costs</v>
      </c>
      <c r="H20" s="218"/>
      <c r="I20" s="218"/>
      <c r="J20" s="218"/>
      <c r="K20" s="288">
        <f>'Master fill'!K20</f>
        <v>0</v>
      </c>
      <c r="L20" s="199"/>
      <c r="M20" s="256" t="s">
        <v>47</v>
      </c>
      <c r="N20" s="256"/>
      <c r="O20" s="125">
        <f t="shared" ref="O20:P24" si="1">AB48</f>
        <v>-920</v>
      </c>
      <c r="P20" s="192">
        <f t="shared" si="1"/>
        <v>-11040</v>
      </c>
      <c r="Q20" s="192">
        <f>P20</f>
        <v>-11040</v>
      </c>
      <c r="R20" s="222">
        <f>AD48</f>
        <v>-11040</v>
      </c>
      <c r="S20" s="164"/>
      <c r="T20" s="183"/>
      <c r="AB20" s="183"/>
      <c r="AC20" s="183"/>
      <c r="AD20" s="183"/>
      <c r="AE20" s="183"/>
      <c r="AF20" s="183"/>
      <c r="AG20" s="183"/>
      <c r="AH20" s="183"/>
      <c r="AI20" s="183"/>
      <c r="AJ20" s="183"/>
      <c r="AK20" s="183"/>
      <c r="AL20" s="183"/>
      <c r="AM20" s="183"/>
      <c r="AN20" s="183"/>
      <c r="AO20" s="183"/>
      <c r="AP20" s="183"/>
    </row>
    <row r="21" spans="1:42" ht="18" customHeight="1" thickBot="1" x14ac:dyDescent="0.8">
      <c r="A21" s="195"/>
      <c r="B21" s="184"/>
      <c r="C21" s="184"/>
      <c r="D21" s="184"/>
      <c r="E21" s="220"/>
      <c r="F21" s="184"/>
      <c r="G21" s="276" t="str">
        <f>'Master fill'!G21</f>
        <v>Capitalised Expenses</v>
      </c>
      <c r="H21" s="276"/>
      <c r="I21" s="276"/>
      <c r="J21" s="276"/>
      <c r="K21" s="289">
        <f>'Master fill'!K21</f>
        <v>0</v>
      </c>
      <c r="L21" s="199"/>
      <c r="M21" s="139" t="s">
        <v>48</v>
      </c>
      <c r="N21" s="139"/>
      <c r="O21" s="192">
        <f t="shared" si="1"/>
        <v>-975.2</v>
      </c>
      <c r="P21" s="192">
        <f t="shared" si="1"/>
        <v>-11702.400000000001</v>
      </c>
      <c r="Q21" s="192">
        <f>Q20+P21</f>
        <v>-22742.400000000001</v>
      </c>
      <c r="R21" s="134">
        <f>AD49</f>
        <v>-11702.400000000001</v>
      </c>
      <c r="S21" s="164"/>
      <c r="T21" s="183"/>
      <c r="U21" s="282"/>
      <c r="V21" s="282"/>
      <c r="W21" s="282"/>
      <c r="X21" s="282"/>
      <c r="Y21" s="282"/>
      <c r="Z21" s="282"/>
      <c r="AA21" s="282"/>
      <c r="AB21" s="183"/>
      <c r="AC21" s="183"/>
      <c r="AD21" s="183"/>
      <c r="AE21" s="183"/>
      <c r="AF21" s="183"/>
      <c r="AG21" s="183"/>
      <c r="AH21" s="183"/>
      <c r="AI21" s="183"/>
      <c r="AJ21" s="183"/>
      <c r="AK21" s="183"/>
      <c r="AL21" s="183"/>
      <c r="AM21" s="183"/>
      <c r="AN21" s="183"/>
      <c r="AO21" s="183"/>
      <c r="AP21" s="183"/>
    </row>
    <row r="22" spans="1:42" ht="18" customHeight="1" thickTop="1" x14ac:dyDescent="0.65">
      <c r="A22" s="195"/>
      <c r="B22" s="218" t="str">
        <f>'Master fill'!B22</f>
        <v>Monthly Gross Rent Income - Airbnb</v>
      </c>
      <c r="C22" s="218"/>
      <c r="D22" s="218"/>
      <c r="E22" s="269">
        <f>'Master fill'!E22</f>
        <v>0</v>
      </c>
      <c r="F22" s="184"/>
      <c r="G22" s="218"/>
      <c r="H22" s="218"/>
      <c r="I22" s="218"/>
      <c r="J22" s="218"/>
      <c r="K22" s="270"/>
      <c r="L22" s="199"/>
      <c r="M22" s="139" t="s">
        <v>49</v>
      </c>
      <c r="N22" s="139"/>
      <c r="O22" s="192">
        <f t="shared" si="1"/>
        <v>-1033.712</v>
      </c>
      <c r="P22" s="192">
        <f t="shared" si="1"/>
        <v>-12404.544</v>
      </c>
      <c r="Q22" s="192">
        <f>Q21+P22</f>
        <v>-35146.944000000003</v>
      </c>
      <c r="R22" s="134">
        <f>AD50</f>
        <v>-12404.544</v>
      </c>
      <c r="S22" s="171"/>
      <c r="T22" s="183"/>
      <c r="U22" s="282"/>
      <c r="V22" s="282"/>
      <c r="W22" s="282"/>
      <c r="X22" s="282"/>
      <c r="Y22" s="282"/>
      <c r="Z22" s="282"/>
      <c r="AA22" s="282"/>
      <c r="AB22" s="183"/>
      <c r="AC22" s="183"/>
      <c r="AD22" s="183"/>
      <c r="AE22" s="183"/>
      <c r="AF22" s="183"/>
      <c r="AG22" s="183"/>
      <c r="AH22" s="183"/>
      <c r="AI22" s="183"/>
      <c r="AJ22" s="183"/>
      <c r="AK22" s="183"/>
      <c r="AL22" s="183"/>
      <c r="AM22" s="183"/>
      <c r="AN22" s="183"/>
      <c r="AO22" s="183"/>
      <c r="AP22" s="183"/>
    </row>
    <row r="23" spans="1:42" ht="18" customHeight="1" x14ac:dyDescent="0.65">
      <c r="A23" s="195"/>
      <c r="B23" s="184"/>
      <c r="C23" s="184"/>
      <c r="D23" s="184"/>
      <c r="E23" s="220"/>
      <c r="F23" s="184"/>
      <c r="G23" s="218"/>
      <c r="H23" s="218"/>
      <c r="I23" s="218"/>
      <c r="J23" s="218"/>
      <c r="K23" s="269" t="str">
        <f>'Master fill'!K23</f>
        <v>LTV</v>
      </c>
      <c r="L23" s="199"/>
      <c r="M23" s="139" t="s">
        <v>50</v>
      </c>
      <c r="N23" s="139"/>
      <c r="O23" s="192">
        <f t="shared" si="1"/>
        <v>-1095.7347199999999</v>
      </c>
      <c r="P23" s="192">
        <f t="shared" si="1"/>
        <v>-13148.816639999999</v>
      </c>
      <c r="Q23" s="192">
        <f>Q22+P23</f>
        <v>-48295.76064</v>
      </c>
      <c r="R23" s="134">
        <f>AD51</f>
        <v>-13148.816639999999</v>
      </c>
      <c r="S23" s="171"/>
      <c r="T23" s="183"/>
      <c r="U23" s="282"/>
      <c r="V23" s="282"/>
      <c r="W23" s="282"/>
      <c r="X23" s="282"/>
      <c r="Y23" s="282"/>
      <c r="Z23" s="282"/>
      <c r="AA23" s="282"/>
      <c r="AB23" s="183"/>
      <c r="AC23" s="183"/>
      <c r="AD23" s="183"/>
      <c r="AE23" s="183"/>
      <c r="AF23" s="183"/>
      <c r="AG23" s="183"/>
      <c r="AH23" s="183"/>
      <c r="AI23" s="183"/>
      <c r="AJ23" s="183"/>
      <c r="AK23" s="183"/>
      <c r="AL23" s="183"/>
      <c r="AM23" s="183"/>
      <c r="AN23" s="183"/>
      <c r="AO23" s="183"/>
      <c r="AP23" s="183"/>
    </row>
    <row r="24" spans="1:42" ht="18" customHeight="1" x14ac:dyDescent="0.65">
      <c r="A24" s="195"/>
      <c r="B24" s="184"/>
      <c r="C24" s="184"/>
      <c r="D24" s="184"/>
      <c r="E24" s="220"/>
      <c r="F24" s="184"/>
      <c r="G24" s="820" t="str">
        <f>'Master fill'!G24:J24</f>
        <v>BOND</v>
      </c>
      <c r="H24" s="820"/>
      <c r="I24" s="820"/>
      <c r="J24" s="820"/>
      <c r="K24" s="265">
        <f>'Master fill'!K24</f>
        <v>1</v>
      </c>
      <c r="L24" s="199"/>
      <c r="M24" s="139" t="s">
        <v>51</v>
      </c>
      <c r="N24" s="139"/>
      <c r="O24" s="192">
        <f t="shared" si="1"/>
        <v>-1161.4788032000001</v>
      </c>
      <c r="P24" s="192">
        <f t="shared" si="1"/>
        <v>-13937.745638400002</v>
      </c>
      <c r="Q24" s="192">
        <f>Q23+P24</f>
        <v>-62233.506278400004</v>
      </c>
      <c r="R24" s="134">
        <f>AD52</f>
        <v>-13937.745638400002</v>
      </c>
      <c r="S24" s="171"/>
      <c r="T24" s="183"/>
      <c r="U24" s="282"/>
      <c r="V24" s="282"/>
      <c r="W24" s="282"/>
      <c r="X24" s="282"/>
      <c r="Y24" s="282"/>
      <c r="Z24" s="282"/>
      <c r="AA24" s="282"/>
      <c r="AB24" s="183"/>
      <c r="AC24" s="183"/>
      <c r="AD24" s="183"/>
      <c r="AE24" s="183"/>
      <c r="AF24" s="183"/>
      <c r="AG24" s="183"/>
      <c r="AH24" s="183"/>
      <c r="AI24" s="183"/>
      <c r="AJ24" s="183"/>
      <c r="AK24" s="183"/>
      <c r="AL24" s="183"/>
      <c r="AM24" s="183"/>
      <c r="AN24" s="183"/>
      <c r="AO24" s="183"/>
      <c r="AP24" s="183"/>
    </row>
    <row r="25" spans="1:42" ht="18" customHeight="1" x14ac:dyDescent="0.65">
      <c r="A25" s="195"/>
      <c r="B25" s="410" t="s">
        <v>26</v>
      </c>
      <c r="C25" s="414"/>
      <c r="D25" s="414"/>
      <c r="E25" s="287">
        <f>SUM(E26:E36)</f>
        <v>920</v>
      </c>
      <c r="F25" s="184"/>
      <c r="G25" s="218" t="str">
        <f>'Master fill'!G25</f>
        <v>Bond amount</v>
      </c>
      <c r="H25" s="218"/>
      <c r="I25" s="218"/>
      <c r="J25" s="218"/>
      <c r="K25" s="269">
        <f>'Master fill'!K25</f>
        <v>0</v>
      </c>
      <c r="L25" s="199"/>
      <c r="M25" s="171"/>
      <c r="N25" s="171"/>
      <c r="O25" s="171"/>
      <c r="P25" s="171"/>
      <c r="Q25" s="171"/>
      <c r="R25" s="171"/>
      <c r="S25" s="171"/>
      <c r="T25" s="183"/>
      <c r="U25" s="282"/>
      <c r="V25" s="282"/>
      <c r="W25" s="282"/>
      <c r="X25" s="282"/>
      <c r="Y25" s="282"/>
      <c r="Z25" s="282"/>
      <c r="AA25" s="282"/>
      <c r="AB25" s="183"/>
      <c r="AC25" s="183"/>
      <c r="AD25" s="183"/>
      <c r="AE25" s="183"/>
      <c r="AF25" s="183"/>
      <c r="AG25" s="183"/>
      <c r="AH25" s="183"/>
      <c r="AI25" s="183"/>
      <c r="AJ25" s="183"/>
      <c r="AK25" s="183"/>
      <c r="AL25" s="183"/>
      <c r="AM25" s="183"/>
      <c r="AN25" s="183"/>
      <c r="AO25" s="183"/>
      <c r="AP25" s="183"/>
    </row>
    <row r="26" spans="1:42" ht="18" customHeight="1" x14ac:dyDescent="0.65">
      <c r="A26" s="195"/>
      <c r="B26" s="218" t="str">
        <f>'Master fill'!B26</f>
        <v>Levy | HOA</v>
      </c>
      <c r="C26" s="218"/>
      <c r="D26" s="218"/>
      <c r="E26" s="269">
        <f>'Master fill'!E26</f>
        <v>0</v>
      </c>
      <c r="F26" s="184"/>
      <c r="G26" s="218" t="str">
        <f>'Master fill'!G26</f>
        <v>Deposit amount required</v>
      </c>
      <c r="H26" s="218"/>
      <c r="I26" s="218"/>
      <c r="J26" s="218"/>
      <c r="K26" s="269">
        <f>'Master fill'!K26</f>
        <v>0</v>
      </c>
      <c r="L26" s="199"/>
      <c r="M26" s="171"/>
      <c r="N26" s="171"/>
      <c r="O26" s="171"/>
      <c r="P26" s="171"/>
      <c r="Q26" s="171"/>
      <c r="R26" s="171"/>
      <c r="S26" s="171"/>
      <c r="T26" s="183"/>
      <c r="U26" s="282"/>
      <c r="V26" s="282"/>
      <c r="W26" s="282"/>
      <c r="X26" s="282"/>
      <c r="Y26" s="282"/>
      <c r="Z26" s="282"/>
      <c r="AA26" s="282"/>
      <c r="AB26" s="183"/>
      <c r="AC26" s="183"/>
      <c r="AD26" s="183"/>
      <c r="AE26" s="183"/>
      <c r="AF26" s="183"/>
      <c r="AG26" s="183"/>
      <c r="AH26" s="183"/>
      <c r="AI26" s="183"/>
      <c r="AJ26" s="183"/>
      <c r="AK26" s="183"/>
      <c r="AL26" s="183"/>
      <c r="AM26" s="183"/>
      <c r="AN26" s="183"/>
      <c r="AO26" s="183"/>
      <c r="AP26" s="183"/>
    </row>
    <row r="27" spans="1:42" ht="18" customHeight="1" x14ac:dyDescent="0.65">
      <c r="A27" s="195"/>
      <c r="B27" s="218" t="str">
        <f>'Master fill'!B27</f>
        <v>Rates &amp; Taxes</v>
      </c>
      <c r="C27" s="218"/>
      <c r="D27" s="218"/>
      <c r="E27" s="269">
        <f>'Master fill'!E27</f>
        <v>0</v>
      </c>
      <c r="F27" s="184"/>
      <c r="G27" s="218" t="str">
        <f>'Master fill'!G27</f>
        <v xml:space="preserve">Interest rate </v>
      </c>
      <c r="H27" s="218"/>
      <c r="I27" s="218"/>
      <c r="J27" s="218"/>
      <c r="K27" s="265">
        <f>'Master fill'!K27</f>
        <v>0.09</v>
      </c>
      <c r="L27" s="199"/>
      <c r="M27" s="819" t="s">
        <v>96</v>
      </c>
      <c r="N27" s="819"/>
      <c r="O27" s="819"/>
      <c r="P27" s="819"/>
      <c r="Q27" s="819"/>
      <c r="R27" s="819"/>
      <c r="S27" s="819"/>
      <c r="T27" s="183"/>
      <c r="U27" s="282"/>
      <c r="V27" s="282"/>
      <c r="W27" s="282"/>
      <c r="X27" s="282"/>
      <c r="Y27" s="282"/>
      <c r="Z27" s="282"/>
      <c r="AA27" s="282"/>
      <c r="AB27" s="183"/>
      <c r="AC27" s="183"/>
      <c r="AD27" s="183"/>
      <c r="AE27" s="183"/>
      <c r="AF27" s="183"/>
      <c r="AG27" s="183"/>
      <c r="AH27" s="183"/>
      <c r="AI27" s="183"/>
      <c r="AJ27" s="183"/>
      <c r="AK27" s="183"/>
      <c r="AL27" s="183"/>
      <c r="AM27" s="183"/>
      <c r="AN27" s="183"/>
      <c r="AO27" s="183"/>
      <c r="AP27" s="183"/>
    </row>
    <row r="28" spans="1:42" ht="18" customHeight="1" x14ac:dyDescent="0.65">
      <c r="A28" s="195"/>
      <c r="B28" s="218" t="str">
        <f>'Master fill'!B28</f>
        <v>Water &amp; services</v>
      </c>
      <c r="C28" s="218"/>
      <c r="D28" s="218"/>
      <c r="E28" s="269">
        <f>'Master fill'!E28</f>
        <v>0</v>
      </c>
      <c r="F28" s="184"/>
      <c r="G28" s="218" t="str">
        <f>'Master fill'!G28</f>
        <v>Loan Term in Years</v>
      </c>
      <c r="H28" s="218"/>
      <c r="I28" s="218"/>
      <c r="J28" s="179"/>
      <c r="K28" s="275">
        <f>'Master fill'!K28</f>
        <v>20</v>
      </c>
      <c r="L28" s="199"/>
      <c r="M28" s="819"/>
      <c r="N28" s="819"/>
      <c r="O28" s="819"/>
      <c r="P28" s="819"/>
      <c r="Q28" s="819"/>
      <c r="R28" s="819"/>
      <c r="S28" s="819"/>
      <c r="T28" s="183"/>
      <c r="U28" s="282"/>
      <c r="V28" s="282"/>
      <c r="W28" s="282"/>
      <c r="X28" s="282"/>
      <c r="Y28" s="282"/>
      <c r="Z28" s="282"/>
      <c r="AA28" s="282"/>
      <c r="AB28" s="183"/>
      <c r="AC28" s="183"/>
      <c r="AD28" s="183"/>
      <c r="AE28" s="183"/>
      <c r="AF28" s="183"/>
      <c r="AG28" s="183"/>
      <c r="AH28" s="183"/>
      <c r="AI28" s="183"/>
      <c r="AJ28" s="183"/>
      <c r="AK28" s="183"/>
      <c r="AL28" s="183"/>
      <c r="AM28" s="183"/>
      <c r="AN28" s="183"/>
      <c r="AO28" s="183"/>
      <c r="AP28" s="183"/>
    </row>
    <row r="29" spans="1:42" ht="18" customHeight="1" x14ac:dyDescent="0.65">
      <c r="A29" s="195"/>
      <c r="B29" s="218" t="str">
        <f>'Master fill'!B29</f>
        <v>Electricity</v>
      </c>
      <c r="C29" s="218"/>
      <c r="D29" s="218"/>
      <c r="E29" s="269">
        <f>'Master fill'!E29</f>
        <v>0</v>
      </c>
      <c r="F29" s="184"/>
      <c r="G29" s="218" t="str">
        <f>'Master fill'!G29</f>
        <v>Monthly Re-Payment</v>
      </c>
      <c r="H29" s="218"/>
      <c r="I29" s="218"/>
      <c r="J29" s="218"/>
      <c r="K29" s="273">
        <f>'Master fill'!K29</f>
        <v>0</v>
      </c>
      <c r="L29" s="199"/>
      <c r="M29" s="849" t="s">
        <v>376</v>
      </c>
      <c r="N29" s="469"/>
      <c r="O29" s="827" t="s">
        <v>79</v>
      </c>
      <c r="P29" s="827" t="s">
        <v>107</v>
      </c>
      <c r="Q29" s="827" t="s">
        <v>91</v>
      </c>
      <c r="R29" s="826" t="s">
        <v>86</v>
      </c>
      <c r="S29" s="193"/>
      <c r="T29" s="183"/>
      <c r="U29" s="282"/>
      <c r="V29" s="282"/>
      <c r="W29" s="282"/>
      <c r="X29" s="282"/>
      <c r="Y29" s="282"/>
      <c r="Z29" s="282"/>
      <c r="AA29" s="282"/>
      <c r="AB29" s="183"/>
      <c r="AC29" s="183"/>
      <c r="AD29" s="183"/>
      <c r="AE29" s="183"/>
      <c r="AF29" s="183"/>
      <c r="AG29" s="183"/>
      <c r="AH29" s="183"/>
      <c r="AI29" s="183"/>
      <c r="AJ29" s="183"/>
      <c r="AK29" s="183"/>
      <c r="AL29" s="183"/>
      <c r="AM29" s="183"/>
      <c r="AN29" s="183"/>
      <c r="AO29" s="183"/>
      <c r="AP29" s="183"/>
    </row>
    <row r="30" spans="1:42" ht="18" customHeight="1" x14ac:dyDescent="0.65">
      <c r="A30" s="195"/>
      <c r="B30" s="218" t="str">
        <f>'Master fill'!B30</f>
        <v>Building Insurance</v>
      </c>
      <c r="C30" s="217"/>
      <c r="D30" s="217"/>
      <c r="E30" s="269">
        <f>'Master fill'!E30</f>
        <v>0</v>
      </c>
      <c r="F30" s="184"/>
      <c r="G30" s="218"/>
      <c r="H30" s="218"/>
      <c r="I30" s="218"/>
      <c r="J30" s="218"/>
      <c r="K30" s="272"/>
      <c r="L30" s="199"/>
      <c r="M30" s="829"/>
      <c r="N30" s="468"/>
      <c r="O30" s="827"/>
      <c r="P30" s="827"/>
      <c r="Q30" s="827"/>
      <c r="R30" s="826"/>
      <c r="S30" s="193"/>
      <c r="T30" s="183"/>
      <c r="U30" s="282"/>
      <c r="V30" s="282"/>
      <c r="W30" s="282"/>
      <c r="X30" s="282"/>
      <c r="Y30" s="282"/>
      <c r="Z30" s="282"/>
      <c r="AA30" s="282"/>
      <c r="AB30" s="183"/>
      <c r="AC30" s="183"/>
      <c r="AD30" s="183"/>
      <c r="AE30" s="183"/>
      <c r="AF30" s="183"/>
      <c r="AG30" s="183"/>
      <c r="AH30" s="183"/>
      <c r="AI30" s="183"/>
      <c r="AJ30" s="183"/>
      <c r="AK30" s="183"/>
      <c r="AL30" s="183"/>
      <c r="AM30" s="183"/>
      <c r="AN30" s="183"/>
      <c r="AO30" s="183"/>
      <c r="AP30" s="183"/>
    </row>
    <row r="31" spans="1:42" ht="18" customHeight="1" x14ac:dyDescent="0.65">
      <c r="A31" s="195"/>
      <c r="B31" s="218" t="str">
        <f>'Master fill'!B31</f>
        <v>Security</v>
      </c>
      <c r="C31" s="217"/>
      <c r="D31" s="217"/>
      <c r="E31" s="269">
        <f>'Master fill'!E31</f>
        <v>0</v>
      </c>
      <c r="F31" s="184"/>
      <c r="G31" s="410" t="str">
        <f>'Master fill'!G31</f>
        <v>ANGEL INVESTOR</v>
      </c>
      <c r="H31" s="414"/>
      <c r="I31" s="414"/>
      <c r="J31" s="414"/>
      <c r="K31" s="271"/>
      <c r="L31" s="199"/>
      <c r="M31" s="829"/>
      <c r="N31" s="468"/>
      <c r="O31" s="827"/>
      <c r="P31" s="827"/>
      <c r="Q31" s="827"/>
      <c r="R31" s="826"/>
      <c r="S31" s="193"/>
      <c r="T31" s="183"/>
      <c r="U31" s="282"/>
      <c r="V31" s="282"/>
      <c r="W31" s="282"/>
      <c r="X31" s="282"/>
      <c r="Y31" s="282"/>
      <c r="Z31" s="282"/>
      <c r="AA31" s="282"/>
      <c r="AB31" s="183"/>
      <c r="AC31" s="183"/>
      <c r="AD31" s="183"/>
      <c r="AE31" s="183"/>
      <c r="AF31" s="183"/>
      <c r="AG31" s="183"/>
      <c r="AH31" s="183"/>
      <c r="AI31" s="183"/>
      <c r="AJ31" s="183"/>
      <c r="AK31" s="183"/>
      <c r="AL31" s="183"/>
      <c r="AM31" s="183"/>
      <c r="AN31" s="183"/>
      <c r="AO31" s="183"/>
      <c r="AP31" s="183"/>
    </row>
    <row r="32" spans="1:42" ht="18" customHeight="1" x14ac:dyDescent="0.65">
      <c r="A32" s="195"/>
      <c r="B32" s="218" t="str">
        <f>'Master fill'!B32</f>
        <v>Wi-Fi</v>
      </c>
      <c r="C32" s="217"/>
      <c r="D32" s="217"/>
      <c r="E32" s="269">
        <f>'Master fill'!E32</f>
        <v>0</v>
      </c>
      <c r="F32" s="184"/>
      <c r="G32" s="218" t="str">
        <f>'Master fill'!G32</f>
        <v>Capital Employment</v>
      </c>
      <c r="H32" s="218"/>
      <c r="I32" s="218"/>
      <c r="J32" s="218"/>
      <c r="K32" s="269">
        <f>'Master fill'!K32</f>
        <v>0</v>
      </c>
      <c r="L32" s="199"/>
      <c r="M32" s="139" t="s">
        <v>70</v>
      </c>
      <c r="N32" s="139"/>
      <c r="O32" s="192">
        <f>AB50</f>
        <v>-1033.712</v>
      </c>
      <c r="P32" s="192">
        <f>SUM($AC$48:AC50)+AG50</f>
        <v>-35146.944000000003</v>
      </c>
      <c r="Q32" s="622">
        <f>P32/$R$5</f>
        <v>-35146.944000000003</v>
      </c>
      <c r="R32" s="134" t="e">
        <f>IRR(AM47:AM50,0)</f>
        <v>#NUM!</v>
      </c>
      <c r="S32" s="193"/>
      <c r="T32" s="183"/>
      <c r="U32" s="282"/>
      <c r="V32" s="282"/>
      <c r="W32" s="282"/>
      <c r="X32" s="282"/>
      <c r="Y32" s="282"/>
      <c r="Z32" s="282"/>
      <c r="AA32" s="282"/>
      <c r="AB32" s="183"/>
      <c r="AC32" s="183"/>
      <c r="AD32" s="183"/>
      <c r="AE32" s="183"/>
      <c r="AF32" s="183"/>
      <c r="AG32" s="183"/>
      <c r="AH32" s="183"/>
      <c r="AI32" s="183"/>
      <c r="AJ32" s="183"/>
      <c r="AK32" s="183"/>
      <c r="AL32" s="183"/>
      <c r="AM32" s="183"/>
      <c r="AN32" s="183"/>
      <c r="AO32" s="183"/>
      <c r="AP32" s="183"/>
    </row>
    <row r="33" spans="1:42" ht="18" customHeight="1" x14ac:dyDescent="0.65">
      <c r="A33" s="195"/>
      <c r="B33" s="218" t="str">
        <f>'Master fill'!B33</f>
        <v>Garden costs</v>
      </c>
      <c r="C33" s="217"/>
      <c r="D33" s="217"/>
      <c r="E33" s="269">
        <f>'Master fill'!E33</f>
        <v>0</v>
      </c>
      <c r="F33" s="184"/>
      <c r="G33" s="218" t="str">
        <f>'Master fill'!G33</f>
        <v>Interest Rate</v>
      </c>
      <c r="H33" s="218"/>
      <c r="I33" s="218"/>
      <c r="J33" s="218"/>
      <c r="K33" s="265">
        <f>'Master fill'!K33</f>
        <v>0.1</v>
      </c>
      <c r="L33" s="199"/>
      <c r="M33" s="256" t="s">
        <v>71</v>
      </c>
      <c r="N33" s="256"/>
      <c r="O33" s="125">
        <f>AB52</f>
        <v>-1161.4788032000001</v>
      </c>
      <c r="P33" s="125">
        <f>SUM($AC$48:AC52)+AG52</f>
        <v>-62233.506278400004</v>
      </c>
      <c r="Q33" s="623">
        <f>P33/$R$5</f>
        <v>-62233.506278400004</v>
      </c>
      <c r="R33" s="222" t="e">
        <f>IRR(AN47:AN52,E7)</f>
        <v>#NUM!</v>
      </c>
      <c r="S33" s="193"/>
      <c r="T33" s="183"/>
      <c r="U33" s="282"/>
      <c r="V33" s="282"/>
      <c r="W33" s="282"/>
      <c r="X33" s="282"/>
      <c r="Y33" s="282"/>
      <c r="Z33" s="282"/>
      <c r="AA33" s="282"/>
      <c r="AB33" s="183"/>
      <c r="AC33" s="183"/>
      <c r="AD33" s="183"/>
      <c r="AE33" s="183"/>
      <c r="AF33" s="183"/>
      <c r="AG33" s="183"/>
      <c r="AH33" s="183"/>
      <c r="AI33" s="183"/>
      <c r="AJ33" s="183"/>
      <c r="AK33" s="183"/>
      <c r="AL33" s="183"/>
      <c r="AM33" s="183"/>
      <c r="AN33" s="183"/>
      <c r="AO33" s="183"/>
      <c r="AP33" s="183"/>
    </row>
    <row r="34" spans="1:42" ht="18" customHeight="1" x14ac:dyDescent="0.65">
      <c r="A34" s="195"/>
      <c r="B34" s="218" t="str">
        <f>'Master fill'!B34</f>
        <v>Other holding costs</v>
      </c>
      <c r="C34" s="218"/>
      <c r="D34" s="218"/>
      <c r="E34" s="269">
        <f>'Master fill'!E34</f>
        <v>0</v>
      </c>
      <c r="F34" s="184"/>
      <c r="G34" s="218" t="str">
        <f>'Master fill'!G34</f>
        <v>Angel repayment term (years)</v>
      </c>
      <c r="H34" s="218"/>
      <c r="I34" s="218"/>
      <c r="J34" s="218"/>
      <c r="K34" s="274">
        <f>'Master fill'!K34</f>
        <v>5</v>
      </c>
      <c r="L34" s="199"/>
      <c r="M34" s="139" t="s">
        <v>73</v>
      </c>
      <c r="N34" s="139"/>
      <c r="O34" s="192">
        <f>AB57</f>
        <v>-1554.3206422824769</v>
      </c>
      <c r="P34" s="192">
        <f>SUM($AC$48:AC57)+AG57</f>
        <v>-145515.97616388509</v>
      </c>
      <c r="Q34" s="622">
        <f>P34/$R$5</f>
        <v>-145515.97616388509</v>
      </c>
      <c r="R34" s="134" t="e">
        <f>IRR(AO47:AO57,E7)</f>
        <v>#NUM!</v>
      </c>
      <c r="S34" s="193"/>
      <c r="T34" s="183"/>
      <c r="U34" s="282"/>
      <c r="V34" s="282"/>
      <c r="W34" s="282"/>
      <c r="X34" s="282"/>
      <c r="Y34" s="282"/>
      <c r="Z34" s="282"/>
      <c r="AA34" s="282"/>
      <c r="AB34" s="183"/>
      <c r="AC34" s="183"/>
      <c r="AD34" s="183"/>
      <c r="AE34" s="183"/>
      <c r="AF34" s="183"/>
      <c r="AG34" s="183"/>
      <c r="AH34" s="183"/>
      <c r="AI34" s="183"/>
      <c r="AJ34" s="183"/>
      <c r="AK34" s="183"/>
      <c r="AL34" s="183"/>
      <c r="AM34" s="183"/>
      <c r="AN34" s="183"/>
      <c r="AO34" s="183"/>
      <c r="AP34" s="183"/>
    </row>
    <row r="35" spans="1:42" ht="18" customHeight="1" x14ac:dyDescent="0.65">
      <c r="A35" s="195"/>
      <c r="B35" s="218" t="str">
        <f>'Master fill'!B35</f>
        <v>Other costs</v>
      </c>
      <c r="C35" s="218"/>
      <c r="D35" s="218"/>
      <c r="E35" s="269">
        <f>'Master fill'!E35</f>
        <v>0</v>
      </c>
      <c r="F35" s="184"/>
      <c r="G35" s="218" t="str">
        <f>'Master fill'!G35</f>
        <v>Angel Monthly Re-Payment</v>
      </c>
      <c r="H35" s="218"/>
      <c r="I35" s="218"/>
      <c r="J35" s="218"/>
      <c r="K35" s="399">
        <f>'Master fill'!K35</f>
        <v>0</v>
      </c>
      <c r="L35" s="199"/>
      <c r="M35" s="139" t="s">
        <v>72</v>
      </c>
      <c r="N35" s="139"/>
      <c r="O35" s="192">
        <f>AB67</f>
        <v>-2783.5515419205822</v>
      </c>
      <c r="P35" s="192">
        <f>SUM($AC$48:AC67)+AG67</f>
        <v>-406112.92688716348</v>
      </c>
      <c r="Q35" s="622">
        <f>P35/$R$5</f>
        <v>-406112.92688716348</v>
      </c>
      <c r="R35" s="134" t="e">
        <f>IRR(AP47:AP67,E7)</f>
        <v>#NUM!</v>
      </c>
      <c r="S35" s="193"/>
      <c r="T35" s="183"/>
      <c r="U35" s="282"/>
      <c r="V35" s="282"/>
      <c r="W35" s="282"/>
      <c r="X35" s="282"/>
      <c r="Y35" s="282"/>
      <c r="Z35" s="282"/>
      <c r="AA35" s="282"/>
      <c r="AB35" s="183"/>
      <c r="AC35" s="183"/>
      <c r="AD35" s="183"/>
      <c r="AE35" s="183"/>
      <c r="AF35" s="183"/>
      <c r="AG35" s="183"/>
      <c r="AH35" s="183"/>
      <c r="AI35" s="183"/>
      <c r="AJ35" s="183"/>
      <c r="AK35" s="183"/>
      <c r="AL35" s="183"/>
      <c r="AM35" s="183"/>
      <c r="AN35" s="183"/>
      <c r="AO35" s="183"/>
      <c r="AP35" s="183"/>
    </row>
    <row r="36" spans="1:42" ht="18" customHeight="1" x14ac:dyDescent="0.65">
      <c r="A36" s="195"/>
      <c r="B36" s="303" t="s">
        <v>404</v>
      </c>
      <c r="C36" s="303"/>
      <c r="D36" s="303"/>
      <c r="E36" s="292">
        <f>W19</f>
        <v>920</v>
      </c>
      <c r="F36" s="184"/>
      <c r="G36" s="218"/>
      <c r="H36" s="218"/>
      <c r="I36" s="218"/>
      <c r="J36" s="218"/>
      <c r="K36" s="217"/>
      <c r="L36" s="199"/>
      <c r="M36" s="124"/>
      <c r="N36" s="124"/>
      <c r="O36" s="124"/>
      <c r="P36" s="124"/>
      <c r="Q36" s="135"/>
      <c r="R36" s="135"/>
      <c r="S36" s="194"/>
      <c r="T36" s="183"/>
      <c r="U36" s="282"/>
      <c r="V36" s="282"/>
      <c r="W36" s="282"/>
      <c r="X36" s="282"/>
      <c r="Y36" s="282"/>
      <c r="Z36" s="282"/>
      <c r="AA36" s="282"/>
      <c r="AB36" s="183"/>
      <c r="AC36" s="183"/>
      <c r="AD36" s="183"/>
      <c r="AE36" s="183"/>
      <c r="AF36" s="183"/>
      <c r="AG36" s="183"/>
      <c r="AH36" s="183"/>
      <c r="AI36" s="183"/>
      <c r="AJ36" s="183"/>
      <c r="AK36" s="183"/>
      <c r="AL36" s="183"/>
      <c r="AM36" s="183"/>
      <c r="AN36" s="183"/>
      <c r="AO36" s="183"/>
      <c r="AP36" s="183"/>
    </row>
    <row r="37" spans="1:42" ht="18" customHeight="1" x14ac:dyDescent="0.65">
      <c r="A37" s="195"/>
      <c r="B37" s="218"/>
      <c r="C37" s="218"/>
      <c r="D37" s="218"/>
      <c r="E37" s="270"/>
      <c r="F37" s="184"/>
      <c r="G37" s="218"/>
      <c r="H37" s="218"/>
      <c r="I37" s="218"/>
      <c r="J37" s="218"/>
      <c r="K37" s="217"/>
      <c r="L37" s="199"/>
      <c r="M37" s="124"/>
      <c r="N37" s="124"/>
      <c r="O37" s="124"/>
      <c r="P37" s="124"/>
      <c r="Q37" s="135"/>
      <c r="R37" s="135"/>
      <c r="S37" s="194"/>
      <c r="T37" s="183"/>
      <c r="U37" s="282"/>
      <c r="V37" s="282"/>
      <c r="W37" s="282"/>
      <c r="X37" s="282"/>
      <c r="Y37" s="282"/>
      <c r="Z37" s="282"/>
      <c r="AA37" s="282"/>
      <c r="AB37" s="183"/>
      <c r="AC37" s="183"/>
      <c r="AD37" s="183"/>
      <c r="AE37" s="183"/>
      <c r="AF37" s="183"/>
      <c r="AG37" s="183"/>
      <c r="AH37" s="183"/>
      <c r="AI37" s="183"/>
      <c r="AJ37" s="183"/>
      <c r="AK37" s="183"/>
      <c r="AL37" s="183"/>
      <c r="AM37" s="183"/>
      <c r="AN37" s="183"/>
      <c r="AO37" s="183"/>
      <c r="AP37" s="183"/>
    </row>
    <row r="38" spans="1:42" ht="18" customHeight="1" x14ac:dyDescent="0.65">
      <c r="A38" s="195"/>
      <c r="B38" s="218"/>
      <c r="C38" s="218"/>
      <c r="D38" s="218"/>
      <c r="E38" s="218"/>
      <c r="F38" s="184"/>
      <c r="G38" s="218"/>
      <c r="H38" s="218"/>
      <c r="I38" s="218"/>
      <c r="J38" s="218"/>
      <c r="K38" s="217"/>
      <c r="L38" s="199"/>
      <c r="M38" s="124"/>
      <c r="N38" s="124"/>
      <c r="O38" s="124"/>
      <c r="P38" s="124"/>
      <c r="Q38" s="135"/>
      <c r="R38" s="135"/>
      <c r="S38" s="194"/>
      <c r="T38" s="183"/>
      <c r="U38" s="282"/>
      <c r="V38" s="282"/>
      <c r="W38" s="282"/>
      <c r="X38" s="282"/>
      <c r="Y38" s="282"/>
      <c r="Z38" s="282"/>
      <c r="AA38" s="282"/>
      <c r="AB38" s="183"/>
      <c r="AC38" s="183"/>
      <c r="AD38" s="183"/>
      <c r="AE38" s="183"/>
      <c r="AF38" s="183"/>
      <c r="AG38" s="183"/>
      <c r="AH38" s="183"/>
      <c r="AI38" s="183"/>
      <c r="AJ38" s="183"/>
      <c r="AK38" s="183"/>
      <c r="AL38" s="183"/>
      <c r="AM38" s="183"/>
      <c r="AN38" s="183"/>
      <c r="AO38" s="183"/>
      <c r="AP38" s="183"/>
    </row>
    <row r="39" spans="1:42" ht="18" customHeight="1" x14ac:dyDescent="0.65">
      <c r="A39" s="195"/>
      <c r="B39" s="218"/>
      <c r="C39" s="218"/>
      <c r="D39" s="218"/>
      <c r="E39" s="218"/>
      <c r="F39" s="184"/>
      <c r="G39" s="218"/>
      <c r="H39" s="218"/>
      <c r="I39" s="218"/>
      <c r="J39" s="218"/>
      <c r="K39" s="217"/>
      <c r="L39" s="199"/>
      <c r="M39" s="124"/>
      <c r="N39" s="124"/>
      <c r="O39" s="124"/>
      <c r="P39" s="124"/>
      <c r="Q39" s="135"/>
      <c r="R39" s="135"/>
      <c r="S39" s="194"/>
      <c r="T39" s="183"/>
      <c r="U39" s="282"/>
      <c r="V39" s="282"/>
      <c r="W39" s="282"/>
      <c r="X39" s="282"/>
      <c r="Y39" s="282"/>
      <c r="Z39" s="282"/>
      <c r="AA39" s="282"/>
      <c r="AB39" s="183"/>
      <c r="AC39" s="183"/>
      <c r="AD39" s="183"/>
      <c r="AE39" s="183"/>
      <c r="AF39" s="183"/>
      <c r="AG39" s="183"/>
      <c r="AH39" s="183"/>
      <c r="AI39" s="183"/>
      <c r="AJ39" s="183"/>
      <c r="AK39" s="183"/>
      <c r="AL39" s="183"/>
      <c r="AM39" s="183"/>
      <c r="AN39" s="183"/>
      <c r="AO39" s="183"/>
      <c r="AP39" s="183"/>
    </row>
    <row r="40" spans="1:42" ht="18" customHeight="1" x14ac:dyDescent="0.65">
      <c r="A40" s="195"/>
      <c r="B40" s="218"/>
      <c r="C40" s="218"/>
      <c r="D40" s="218"/>
      <c r="E40" s="218"/>
      <c r="F40" s="184"/>
      <c r="G40" s="218"/>
      <c r="H40" s="218"/>
      <c r="I40" s="218"/>
      <c r="J40" s="218"/>
      <c r="K40" s="217"/>
      <c r="L40" s="199"/>
      <c r="M40" s="124"/>
      <c r="N40" s="124"/>
      <c r="O40" s="124"/>
      <c r="P40" s="124"/>
      <c r="Q40" s="135"/>
      <c r="R40" s="135"/>
      <c r="S40" s="194"/>
      <c r="T40" s="183"/>
      <c r="U40" s="282"/>
      <c r="V40" s="282"/>
      <c r="W40" s="282"/>
      <c r="X40" s="282"/>
      <c r="Y40" s="282"/>
      <c r="Z40" s="282"/>
      <c r="AA40" s="282"/>
      <c r="AB40" s="183"/>
      <c r="AC40" s="183"/>
      <c r="AD40" s="183"/>
      <c r="AE40" s="183"/>
      <c r="AF40" s="183"/>
      <c r="AG40" s="183"/>
      <c r="AH40" s="183"/>
      <c r="AI40" s="183"/>
      <c r="AJ40" s="183"/>
      <c r="AK40" s="183"/>
      <c r="AL40" s="183"/>
      <c r="AM40" s="183"/>
      <c r="AN40" s="183"/>
      <c r="AO40" s="183"/>
      <c r="AP40" s="183"/>
    </row>
    <row r="41" spans="1:42" ht="18" customHeight="1" x14ac:dyDescent="0.65">
      <c r="A41" s="195"/>
      <c r="B41" s="218"/>
      <c r="C41" s="218"/>
      <c r="D41" s="218"/>
      <c r="E41" s="218"/>
      <c r="F41" s="184"/>
      <c r="G41" s="218"/>
      <c r="H41" s="218"/>
      <c r="I41" s="218"/>
      <c r="J41" s="218"/>
      <c r="K41" s="217"/>
      <c r="L41" s="199"/>
      <c r="M41" s="124"/>
      <c r="N41" s="124"/>
      <c r="O41" s="124"/>
      <c r="P41" s="124"/>
      <c r="Q41" s="135"/>
      <c r="R41" s="135"/>
      <c r="S41" s="194"/>
      <c r="T41" s="183"/>
      <c r="U41" s="282"/>
      <c r="V41" s="282"/>
      <c r="W41" s="282"/>
      <c r="X41" s="282"/>
      <c r="Y41" s="282"/>
      <c r="Z41" s="282"/>
      <c r="AA41" s="282"/>
      <c r="AB41" s="183"/>
      <c r="AC41" s="183"/>
      <c r="AD41" s="183"/>
      <c r="AE41" s="183"/>
      <c r="AF41" s="183"/>
      <c r="AG41" s="183"/>
      <c r="AH41" s="183"/>
      <c r="AI41" s="183"/>
      <c r="AJ41" s="183"/>
      <c r="AK41" s="183"/>
      <c r="AL41" s="183"/>
      <c r="AM41" s="183"/>
      <c r="AN41" s="183"/>
      <c r="AO41" s="183"/>
      <c r="AP41" s="183"/>
    </row>
    <row r="42" spans="1:42" ht="18" customHeight="1" x14ac:dyDescent="0.65">
      <c r="A42" s="195"/>
      <c r="B42" s="218"/>
      <c r="C42" s="218"/>
      <c r="D42" s="218"/>
      <c r="E42" s="218"/>
      <c r="F42" s="184"/>
      <c r="G42" s="218"/>
      <c r="H42" s="218"/>
      <c r="I42" s="218"/>
      <c r="J42" s="218"/>
      <c r="K42" s="217"/>
      <c r="L42" s="199"/>
      <c r="M42" s="124"/>
      <c r="N42" s="124"/>
      <c r="O42" s="124"/>
      <c r="P42" s="124"/>
      <c r="Q42" s="135"/>
      <c r="R42" s="135"/>
      <c r="S42" s="194"/>
      <c r="T42" s="183"/>
      <c r="U42" s="282"/>
      <c r="V42" s="282"/>
      <c r="W42" s="282"/>
      <c r="X42" s="282"/>
      <c r="Y42" s="282"/>
      <c r="Z42" s="282"/>
      <c r="AA42" s="282"/>
      <c r="AB42" s="183"/>
      <c r="AC42" s="183"/>
      <c r="AD42" s="183"/>
      <c r="AE42" s="183"/>
      <c r="AF42" s="183"/>
      <c r="AG42" s="183"/>
      <c r="AH42" s="183"/>
      <c r="AI42" s="183"/>
      <c r="AJ42" s="183"/>
      <c r="AK42" s="183"/>
      <c r="AL42" s="183"/>
      <c r="AM42" s="183"/>
      <c r="AN42" s="183"/>
      <c r="AO42" s="183"/>
      <c r="AP42" s="183"/>
    </row>
    <row r="43" spans="1:42" ht="18" customHeight="1" x14ac:dyDescent="0.65">
      <c r="A43" s="195"/>
      <c r="B43" s="218"/>
      <c r="C43" s="218"/>
      <c r="D43" s="218"/>
      <c r="E43" s="218"/>
      <c r="F43" s="184"/>
      <c r="G43" s="218"/>
      <c r="H43" s="218"/>
      <c r="I43" s="218"/>
      <c r="J43" s="218"/>
      <c r="K43" s="217"/>
      <c r="L43" s="199"/>
      <c r="M43" s="124"/>
      <c r="N43" s="124"/>
      <c r="O43" s="124"/>
      <c r="P43" s="124"/>
      <c r="Q43" s="135"/>
      <c r="R43" s="135"/>
      <c r="S43" s="194"/>
      <c r="T43" s="183"/>
      <c r="U43" s="282"/>
      <c r="V43" s="282"/>
      <c r="W43" s="282"/>
      <c r="X43" s="282"/>
      <c r="Y43" s="282"/>
      <c r="Z43" s="282"/>
      <c r="AA43" s="282"/>
      <c r="AB43" s="183"/>
      <c r="AC43" s="183"/>
      <c r="AD43" s="183"/>
      <c r="AE43" s="183"/>
      <c r="AF43" s="183"/>
      <c r="AG43" s="183"/>
      <c r="AH43" s="183"/>
      <c r="AI43" s="183"/>
      <c r="AJ43" s="183"/>
      <c r="AK43" s="183"/>
      <c r="AL43" s="183"/>
      <c r="AM43" s="183"/>
      <c r="AN43" s="183"/>
      <c r="AO43" s="183"/>
      <c r="AP43" s="183"/>
    </row>
    <row r="44" spans="1:42" ht="18" customHeight="1" x14ac:dyDescent="0.65">
      <c r="A44" s="195"/>
      <c r="B44" s="195"/>
      <c r="C44" s="195"/>
      <c r="D44" s="196"/>
      <c r="E44" s="196"/>
      <c r="F44" s="197"/>
      <c r="G44" s="197"/>
      <c r="H44" s="197"/>
      <c r="I44" s="197"/>
      <c r="J44" s="197"/>
      <c r="K44" s="197"/>
      <c r="L44" s="197"/>
      <c r="M44" s="198"/>
      <c r="N44" s="198"/>
      <c r="O44" s="198"/>
      <c r="P44" s="198"/>
      <c r="Q44" s="198"/>
      <c r="R44" s="198"/>
      <c r="S44" s="198"/>
      <c r="T44" s="198"/>
      <c r="U44" s="282"/>
      <c r="V44" s="282"/>
      <c r="W44" s="282"/>
      <c r="X44" s="282"/>
      <c r="Y44" s="282"/>
      <c r="Z44" s="282"/>
      <c r="AA44" s="282"/>
      <c r="AB44" s="183"/>
      <c r="AC44" s="183"/>
      <c r="AD44" s="183"/>
      <c r="AE44" s="183"/>
      <c r="AF44" s="183"/>
      <c r="AG44" s="183"/>
      <c r="AH44" s="183"/>
      <c r="AI44" s="183"/>
      <c r="AJ44" s="183"/>
      <c r="AK44" s="183"/>
      <c r="AL44" s="183"/>
      <c r="AM44" s="183"/>
      <c r="AN44" s="183"/>
      <c r="AO44" s="183"/>
      <c r="AP44" s="183"/>
    </row>
    <row r="45" spans="1:42" ht="54" customHeight="1" x14ac:dyDescent="0.65">
      <c r="A45" s="195"/>
      <c r="B45" s="833"/>
      <c r="C45" s="834"/>
      <c r="D45" s="833" t="s">
        <v>111</v>
      </c>
      <c r="E45" s="835"/>
      <c r="F45" s="835"/>
      <c r="G45" s="835"/>
      <c r="H45" s="835"/>
      <c r="I45" s="835"/>
      <c r="J45" s="835"/>
      <c r="K45" s="835"/>
      <c r="L45" s="835"/>
      <c r="M45" s="835"/>
      <c r="N45" s="835"/>
      <c r="O45" s="835"/>
      <c r="P45" s="835"/>
      <c r="Q45" s="835"/>
      <c r="R45" s="835"/>
      <c r="S45" s="835"/>
      <c r="T45" s="835"/>
      <c r="U45" s="835"/>
      <c r="V45" s="835"/>
      <c r="W45" s="835"/>
      <c r="X45" s="834"/>
      <c r="Y45" s="833"/>
      <c r="Z45" s="835"/>
      <c r="AA45" s="835"/>
      <c r="AB45" s="835"/>
      <c r="AC45" s="835"/>
      <c r="AD45" s="834"/>
      <c r="AE45" s="850" t="s">
        <v>93</v>
      </c>
      <c r="AF45" s="851"/>
      <c r="AG45" s="852"/>
      <c r="AH45" s="625" t="s">
        <v>92</v>
      </c>
      <c r="AI45" s="853" t="s">
        <v>101</v>
      </c>
      <c r="AJ45" s="854"/>
      <c r="AK45" s="854"/>
      <c r="AL45" s="855"/>
      <c r="AM45" s="856" t="s">
        <v>100</v>
      </c>
      <c r="AN45" s="857"/>
      <c r="AO45" s="857"/>
      <c r="AP45" s="858"/>
    </row>
    <row r="46" spans="1:42" ht="54" customHeight="1" x14ac:dyDescent="0.65">
      <c r="A46" s="195"/>
      <c r="B46" s="626" t="s">
        <v>36</v>
      </c>
      <c r="C46" s="627" t="s">
        <v>22</v>
      </c>
      <c r="D46" s="627" t="str">
        <f>B26</f>
        <v>Levy | HOA</v>
      </c>
      <c r="E46" s="627" t="str">
        <f>B27</f>
        <v>Rates &amp; Taxes</v>
      </c>
      <c r="F46" s="627"/>
      <c r="G46" s="627" t="str">
        <f>B28</f>
        <v>Water &amp; services</v>
      </c>
      <c r="H46" s="627" t="str">
        <f>B29</f>
        <v>Electricity</v>
      </c>
      <c r="I46" s="627" t="str">
        <f>B30</f>
        <v>Building Insurance</v>
      </c>
      <c r="J46" s="627" t="str">
        <f>B31</f>
        <v>Security</v>
      </c>
      <c r="K46" s="627" t="str">
        <f>B32</f>
        <v>Wi-Fi</v>
      </c>
      <c r="L46" s="627"/>
      <c r="M46" s="627" t="str">
        <f>B33</f>
        <v>Garden costs</v>
      </c>
      <c r="N46" s="627" t="str">
        <f>B34</f>
        <v>Other holding costs</v>
      </c>
      <c r="O46" s="627" t="str">
        <f>B35</f>
        <v>Other costs</v>
      </c>
      <c r="P46" s="627" t="str">
        <f>U10</f>
        <v>Cleaning fee</v>
      </c>
      <c r="Q46" s="627" t="str">
        <f>U11</f>
        <v>Guest consumables</v>
      </c>
      <c r="R46" s="627" t="str">
        <f>U12</f>
        <v>Cleaning materials provision</v>
      </c>
      <c r="S46" s="627"/>
      <c r="T46" s="627" t="str">
        <f>U13</f>
        <v>Netflix / other services</v>
      </c>
      <c r="U46" s="627" t="str">
        <f>U14</f>
        <v>Linen cost provision</v>
      </c>
      <c r="V46" s="627" t="str">
        <f>U15</f>
        <v>Management fee</v>
      </c>
      <c r="W46" s="627" t="str">
        <f>U16</f>
        <v>Maintenance</v>
      </c>
      <c r="X46" s="627" t="str">
        <f>U17</f>
        <v>Capex</v>
      </c>
      <c r="Y46" s="624" t="s">
        <v>77</v>
      </c>
      <c r="Z46" s="624" t="s">
        <v>76</v>
      </c>
      <c r="AA46" s="624" t="s">
        <v>111</v>
      </c>
      <c r="AB46" s="624" t="s">
        <v>21</v>
      </c>
      <c r="AC46" s="624" t="s">
        <v>330</v>
      </c>
      <c r="AD46" s="624" t="s">
        <v>97</v>
      </c>
      <c r="AE46" s="628" t="s">
        <v>29</v>
      </c>
      <c r="AF46" s="628" t="s">
        <v>45</v>
      </c>
      <c r="AG46" s="628" t="s">
        <v>68</v>
      </c>
      <c r="AH46" s="625" t="s">
        <v>91</v>
      </c>
      <c r="AI46" s="629" t="s">
        <v>99</v>
      </c>
      <c r="AJ46" s="629" t="s">
        <v>98</v>
      </c>
      <c r="AK46" s="629" t="s">
        <v>75</v>
      </c>
      <c r="AL46" s="629" t="s">
        <v>69</v>
      </c>
      <c r="AM46" s="628" t="s">
        <v>70</v>
      </c>
      <c r="AN46" s="628" t="s">
        <v>71</v>
      </c>
      <c r="AO46" s="628" t="s">
        <v>73</v>
      </c>
      <c r="AP46" s="628" t="s">
        <v>72</v>
      </c>
    </row>
    <row r="47" spans="1:42" ht="18" customHeight="1" x14ac:dyDescent="0.65">
      <c r="A47" s="195"/>
      <c r="B47" s="630">
        <v>0</v>
      </c>
      <c r="C47" s="627"/>
      <c r="D47" s="631"/>
      <c r="E47" s="631"/>
      <c r="F47" s="632"/>
      <c r="G47" s="631"/>
      <c r="H47" s="631"/>
      <c r="I47" s="631"/>
      <c r="J47" s="631"/>
      <c r="K47" s="631"/>
      <c r="L47" s="631"/>
      <c r="M47" s="631"/>
      <c r="N47" s="631"/>
      <c r="O47" s="631"/>
      <c r="P47" s="631"/>
      <c r="Q47" s="631"/>
      <c r="R47" s="631"/>
      <c r="S47" s="631"/>
      <c r="T47" s="631"/>
      <c r="U47" s="631"/>
      <c r="V47" s="631"/>
      <c r="W47" s="631"/>
      <c r="X47" s="624"/>
      <c r="Y47" s="631"/>
      <c r="Z47" s="631"/>
      <c r="AA47" s="631"/>
      <c r="AB47" s="624"/>
      <c r="AC47" s="633">
        <f>R5*(-1)</f>
        <v>-1</v>
      </c>
      <c r="AD47" s="633"/>
      <c r="AE47" s="628"/>
      <c r="AF47" s="628"/>
      <c r="AG47" s="628"/>
      <c r="AH47" s="634"/>
      <c r="AI47" s="635">
        <f>$AC$47</f>
        <v>-1</v>
      </c>
      <c r="AJ47" s="636"/>
      <c r="AK47" s="637">
        <f>$AC$47</f>
        <v>-1</v>
      </c>
      <c r="AL47" s="637">
        <f>$AI$47</f>
        <v>-1</v>
      </c>
      <c r="AM47" s="638">
        <f>$AC$47</f>
        <v>-1</v>
      </c>
      <c r="AN47" s="638">
        <f>$AC$47</f>
        <v>-1</v>
      </c>
      <c r="AO47" s="638">
        <f>$AC$47</f>
        <v>-1</v>
      </c>
      <c r="AP47" s="638">
        <f>$AC$47</f>
        <v>-1</v>
      </c>
    </row>
    <row r="48" spans="1:42" ht="18" customHeight="1" x14ac:dyDescent="0.65">
      <c r="A48" s="195"/>
      <c r="B48" s="630">
        <v>1</v>
      </c>
      <c r="C48" s="639">
        <f>E22</f>
        <v>0</v>
      </c>
      <c r="D48" s="633">
        <f>E26</f>
        <v>0</v>
      </c>
      <c r="E48" s="633">
        <f>E27</f>
        <v>0</v>
      </c>
      <c r="F48" s="633"/>
      <c r="G48" s="633">
        <f>E28</f>
        <v>0</v>
      </c>
      <c r="H48" s="633">
        <f>E29</f>
        <v>0</v>
      </c>
      <c r="I48" s="633">
        <f>E30</f>
        <v>0</v>
      </c>
      <c r="J48" s="633">
        <f>E31</f>
        <v>0</v>
      </c>
      <c r="K48" s="633">
        <f>E32</f>
        <v>0</v>
      </c>
      <c r="L48" s="633"/>
      <c r="M48" s="633">
        <f>E33</f>
        <v>0</v>
      </c>
      <c r="N48" s="633">
        <f>E34</f>
        <v>0</v>
      </c>
      <c r="O48" s="633">
        <f>E35</f>
        <v>0</v>
      </c>
      <c r="P48" s="631">
        <f>W10</f>
        <v>120</v>
      </c>
      <c r="Q48" s="631">
        <f>W11</f>
        <v>300</v>
      </c>
      <c r="R48" s="631">
        <f>W12</f>
        <v>180</v>
      </c>
      <c r="S48" s="631"/>
      <c r="T48" s="631">
        <f>W13</f>
        <v>120</v>
      </c>
      <c r="U48" s="631">
        <f>W14</f>
        <v>200</v>
      </c>
      <c r="V48" s="633">
        <f>W15</f>
        <v>0</v>
      </c>
      <c r="W48" s="633">
        <f>W16</f>
        <v>0</v>
      </c>
      <c r="X48" s="624">
        <f>W17</f>
        <v>0</v>
      </c>
      <c r="Y48" s="633">
        <f t="shared" ref="Y48:Y67" si="2">IF(B48&lt;=$K$28,$K$29,0)</f>
        <v>0</v>
      </c>
      <c r="Z48" s="633">
        <f t="shared" ref="Z48:Z67" si="3">IF(B48&lt;=$K$34,$K$35,0)</f>
        <v>0</v>
      </c>
      <c r="AA48" s="633">
        <f t="shared" ref="AA48:AA67" si="4">SUM(D48:X48)</f>
        <v>920</v>
      </c>
      <c r="AB48" s="633">
        <f t="shared" ref="AB48:AB67" si="5">C48-Y48-Z48-AA48</f>
        <v>-920</v>
      </c>
      <c r="AC48" s="640">
        <f>AB48*12</f>
        <v>-11040</v>
      </c>
      <c r="AD48" s="671">
        <f>AC48/$R$5</f>
        <v>-11040</v>
      </c>
      <c r="AE48" s="642">
        <f>E15</f>
        <v>0</v>
      </c>
      <c r="AF48" s="642">
        <f>'BTL-Amort'!$H$23+'Angel-Amort'!$H$23</f>
        <v>0</v>
      </c>
      <c r="AG48" s="642">
        <f t="shared" ref="AG48:AG67" si="6">AE48-AF48</f>
        <v>0</v>
      </c>
      <c r="AH48" s="643">
        <f>(SUM($AC$48:AC48)+AG48)/$R$5</f>
        <v>-11040</v>
      </c>
      <c r="AI48" s="635">
        <f t="shared" ref="AI48:AI67" si="7">AC48/(1+$E$7)^(B48)</f>
        <v>-10317.757009345794</v>
      </c>
      <c r="AJ48" s="644">
        <f t="shared" ref="AJ48:AJ67" si="8">AG48/(1+$E$7)^(B48)</f>
        <v>0</v>
      </c>
      <c r="AK48" s="637">
        <f t="shared" ref="AK48:AK67" si="9">AI48+AJ48</f>
        <v>-10317.757009345794</v>
      </c>
      <c r="AL48" s="637">
        <f>(SUM($AI$47:AI48))+AJ48</f>
        <v>-10318.757009345794</v>
      </c>
      <c r="AM48" s="638">
        <f>AC48</f>
        <v>-11040</v>
      </c>
      <c r="AN48" s="638">
        <f>AC48</f>
        <v>-11040</v>
      </c>
      <c r="AO48" s="638">
        <f>AC48</f>
        <v>-11040</v>
      </c>
      <c r="AP48" s="638">
        <f>AC48</f>
        <v>-11040</v>
      </c>
    </row>
    <row r="49" spans="1:42" ht="18" customHeight="1" x14ac:dyDescent="0.65">
      <c r="A49" s="195"/>
      <c r="B49" s="630">
        <v>2</v>
      </c>
      <c r="C49" s="639">
        <f t="shared" ref="C49:C67" si="10">C48+(C48*$E$6)</f>
        <v>0</v>
      </c>
      <c r="D49" s="639">
        <f t="shared" ref="D49:D67" si="11">D48+(D48*$E$6)</f>
        <v>0</v>
      </c>
      <c r="E49" s="639">
        <f t="shared" ref="E49:E67" si="12">E48+(E48*$E$6)</f>
        <v>0</v>
      </c>
      <c r="F49" s="633"/>
      <c r="G49" s="639">
        <f t="shared" ref="G49:G67" si="13">G48+(G48*$E$6)</f>
        <v>0</v>
      </c>
      <c r="H49" s="639">
        <f t="shared" ref="H49:H67" si="14">H48+(H48*$E$6)</f>
        <v>0</v>
      </c>
      <c r="I49" s="639">
        <f t="shared" ref="I49:I67" si="15">I48+(I48*$E$6)</f>
        <v>0</v>
      </c>
      <c r="J49" s="639">
        <f t="shared" ref="J49:J67" si="16">J48+(J48*$E$6)</f>
        <v>0</v>
      </c>
      <c r="K49" s="639">
        <f t="shared" ref="K49:K67" si="17">K48+(K48*$E$6)</f>
        <v>0</v>
      </c>
      <c r="L49" s="639"/>
      <c r="M49" s="639">
        <f t="shared" ref="M49:M67" si="18">M48+(M48*$E$6)</f>
        <v>0</v>
      </c>
      <c r="N49" s="639">
        <f t="shared" ref="N49:N67" si="19">N48+(N48*$E$6)</f>
        <v>0</v>
      </c>
      <c r="O49" s="639">
        <f t="shared" ref="O49:U67" si="20">O48+(O48*$E$6)</f>
        <v>0</v>
      </c>
      <c r="P49" s="639">
        <f t="shared" si="20"/>
        <v>127.2</v>
      </c>
      <c r="Q49" s="639">
        <f t="shared" si="20"/>
        <v>318</v>
      </c>
      <c r="R49" s="639">
        <f t="shared" si="20"/>
        <v>190.8</v>
      </c>
      <c r="S49" s="639"/>
      <c r="T49" s="639">
        <f t="shared" si="20"/>
        <v>127.2</v>
      </c>
      <c r="U49" s="639">
        <f t="shared" si="20"/>
        <v>212</v>
      </c>
      <c r="V49" s="639">
        <f t="shared" ref="V49:V67" si="21">V48+(V48*$E$6)</f>
        <v>0</v>
      </c>
      <c r="W49" s="639">
        <f t="shared" ref="W49:X67" si="22">W48+(W48*$E$6)</f>
        <v>0</v>
      </c>
      <c r="X49" s="639">
        <f t="shared" si="22"/>
        <v>0</v>
      </c>
      <c r="Y49" s="633">
        <f t="shared" si="2"/>
        <v>0</v>
      </c>
      <c r="Z49" s="633">
        <f t="shared" si="3"/>
        <v>0</v>
      </c>
      <c r="AA49" s="633">
        <f t="shared" si="4"/>
        <v>975.2</v>
      </c>
      <c r="AB49" s="633">
        <f t="shared" si="5"/>
        <v>-975.2</v>
      </c>
      <c r="AC49" s="640">
        <f t="shared" ref="AC49:AC67" si="23">AB49*12</f>
        <v>-11702.400000000001</v>
      </c>
      <c r="AD49" s="647">
        <f t="shared" ref="AD49:AD67" si="24">AC49/$R$5</f>
        <v>-11702.400000000001</v>
      </c>
      <c r="AE49" s="642">
        <f t="shared" ref="AE49:AE67" si="25">AE48*$E$10+AE48</f>
        <v>0</v>
      </c>
      <c r="AF49" s="642">
        <f>'BTL-Amort'!$H$35+'Angel-Amort'!$H$35</f>
        <v>0</v>
      </c>
      <c r="AG49" s="642">
        <f t="shared" si="6"/>
        <v>0</v>
      </c>
      <c r="AH49" s="643">
        <f>(SUM($AC$48:AC49)+AG49)/$R$5</f>
        <v>-22742.400000000001</v>
      </c>
      <c r="AI49" s="635">
        <f t="shared" si="7"/>
        <v>-10221.329373744433</v>
      </c>
      <c r="AJ49" s="644">
        <f t="shared" si="8"/>
        <v>0</v>
      </c>
      <c r="AK49" s="637">
        <f t="shared" si="9"/>
        <v>-10221.329373744433</v>
      </c>
      <c r="AL49" s="637">
        <f>(SUM($AI$47:AI49))+AJ49</f>
        <v>-20540.086383090227</v>
      </c>
      <c r="AM49" s="638">
        <f>AC49</f>
        <v>-11702.400000000001</v>
      </c>
      <c r="AN49" s="638">
        <f>AC49</f>
        <v>-11702.400000000001</v>
      </c>
      <c r="AO49" s="638">
        <f t="shared" ref="AO49:AO56" si="26">AC49</f>
        <v>-11702.400000000001</v>
      </c>
      <c r="AP49" s="638">
        <f t="shared" ref="AP49:AP66" si="27">AC49</f>
        <v>-11702.400000000001</v>
      </c>
    </row>
    <row r="50" spans="1:42" ht="18" customHeight="1" x14ac:dyDescent="0.65">
      <c r="A50" s="195"/>
      <c r="B50" s="630">
        <v>3</v>
      </c>
      <c r="C50" s="639">
        <f t="shared" si="10"/>
        <v>0</v>
      </c>
      <c r="D50" s="639">
        <f t="shared" si="11"/>
        <v>0</v>
      </c>
      <c r="E50" s="639">
        <f t="shared" si="12"/>
        <v>0</v>
      </c>
      <c r="F50" s="633"/>
      <c r="G50" s="639">
        <f t="shared" si="13"/>
        <v>0</v>
      </c>
      <c r="H50" s="639">
        <f t="shared" si="14"/>
        <v>0</v>
      </c>
      <c r="I50" s="639">
        <f t="shared" si="15"/>
        <v>0</v>
      </c>
      <c r="J50" s="639">
        <f t="shared" si="16"/>
        <v>0</v>
      </c>
      <c r="K50" s="639">
        <f t="shared" si="17"/>
        <v>0</v>
      </c>
      <c r="L50" s="639"/>
      <c r="M50" s="639">
        <f t="shared" si="18"/>
        <v>0</v>
      </c>
      <c r="N50" s="639">
        <f t="shared" si="19"/>
        <v>0</v>
      </c>
      <c r="O50" s="639">
        <f t="shared" si="20"/>
        <v>0</v>
      </c>
      <c r="P50" s="639">
        <f t="shared" si="20"/>
        <v>134.83199999999999</v>
      </c>
      <c r="Q50" s="639">
        <f t="shared" si="20"/>
        <v>337.08</v>
      </c>
      <c r="R50" s="639">
        <f t="shared" si="20"/>
        <v>202.24800000000002</v>
      </c>
      <c r="S50" s="639"/>
      <c r="T50" s="639">
        <f t="shared" si="20"/>
        <v>134.83199999999999</v>
      </c>
      <c r="U50" s="639">
        <f t="shared" si="20"/>
        <v>224.72</v>
      </c>
      <c r="V50" s="639">
        <f t="shared" si="21"/>
        <v>0</v>
      </c>
      <c r="W50" s="639">
        <f t="shared" si="22"/>
        <v>0</v>
      </c>
      <c r="X50" s="639">
        <f t="shared" si="22"/>
        <v>0</v>
      </c>
      <c r="Y50" s="633">
        <f t="shared" si="2"/>
        <v>0</v>
      </c>
      <c r="Z50" s="633">
        <f t="shared" si="3"/>
        <v>0</v>
      </c>
      <c r="AA50" s="633">
        <f t="shared" si="4"/>
        <v>1033.712</v>
      </c>
      <c r="AB50" s="633">
        <f t="shared" si="5"/>
        <v>-1033.712</v>
      </c>
      <c r="AC50" s="640">
        <f t="shared" si="23"/>
        <v>-12404.544</v>
      </c>
      <c r="AD50" s="647">
        <f t="shared" si="24"/>
        <v>-12404.544</v>
      </c>
      <c r="AE50" s="642">
        <f t="shared" si="25"/>
        <v>0</v>
      </c>
      <c r="AF50" s="642">
        <f>'BTL-Amort'!$H$47+'Angel-Amort'!$H$47</f>
        <v>0</v>
      </c>
      <c r="AG50" s="642">
        <f t="shared" si="6"/>
        <v>0</v>
      </c>
      <c r="AH50" s="643">
        <f>(SUM($AC$48:AC50)+AG50)/$R$5</f>
        <v>-35146.944000000003</v>
      </c>
      <c r="AI50" s="635">
        <f t="shared" si="7"/>
        <v>-10125.802930999156</v>
      </c>
      <c r="AJ50" s="644">
        <f t="shared" si="8"/>
        <v>0</v>
      </c>
      <c r="AK50" s="637">
        <f t="shared" si="9"/>
        <v>-10125.802930999156</v>
      </c>
      <c r="AL50" s="637">
        <f>(SUM($AI$47:AI50))+AJ50</f>
        <v>-30665.889314089385</v>
      </c>
      <c r="AM50" s="645">
        <f>AC50+AG50</f>
        <v>-12404.544</v>
      </c>
      <c r="AN50" s="638">
        <f>AC50</f>
        <v>-12404.544</v>
      </c>
      <c r="AO50" s="638">
        <f t="shared" si="26"/>
        <v>-12404.544</v>
      </c>
      <c r="AP50" s="638">
        <f t="shared" si="27"/>
        <v>-12404.544</v>
      </c>
    </row>
    <row r="51" spans="1:42" ht="18" customHeight="1" x14ac:dyDescent="0.65">
      <c r="A51" s="195"/>
      <c r="B51" s="630">
        <v>4</v>
      </c>
      <c r="C51" s="639">
        <f t="shared" si="10"/>
        <v>0</v>
      </c>
      <c r="D51" s="639">
        <f t="shared" si="11"/>
        <v>0</v>
      </c>
      <c r="E51" s="639">
        <f t="shared" si="12"/>
        <v>0</v>
      </c>
      <c r="F51" s="633"/>
      <c r="G51" s="639">
        <f t="shared" si="13"/>
        <v>0</v>
      </c>
      <c r="H51" s="639">
        <f t="shared" si="14"/>
        <v>0</v>
      </c>
      <c r="I51" s="639">
        <f t="shared" si="15"/>
        <v>0</v>
      </c>
      <c r="J51" s="639">
        <f t="shared" si="16"/>
        <v>0</v>
      </c>
      <c r="K51" s="639">
        <f t="shared" si="17"/>
        <v>0</v>
      </c>
      <c r="L51" s="639"/>
      <c r="M51" s="639">
        <f t="shared" si="18"/>
        <v>0</v>
      </c>
      <c r="N51" s="639">
        <f t="shared" si="19"/>
        <v>0</v>
      </c>
      <c r="O51" s="639">
        <f t="shared" si="20"/>
        <v>0</v>
      </c>
      <c r="P51" s="639">
        <f t="shared" si="20"/>
        <v>142.92192</v>
      </c>
      <c r="Q51" s="639">
        <f t="shared" si="20"/>
        <v>357.3048</v>
      </c>
      <c r="R51" s="639">
        <f t="shared" si="20"/>
        <v>214.38288000000003</v>
      </c>
      <c r="S51" s="639"/>
      <c r="T51" s="639">
        <f t="shared" si="20"/>
        <v>142.92192</v>
      </c>
      <c r="U51" s="639">
        <f t="shared" si="20"/>
        <v>238.20320000000001</v>
      </c>
      <c r="V51" s="639">
        <f t="shared" si="21"/>
        <v>0</v>
      </c>
      <c r="W51" s="639">
        <f t="shared" si="22"/>
        <v>0</v>
      </c>
      <c r="X51" s="639">
        <f t="shared" si="22"/>
        <v>0</v>
      </c>
      <c r="Y51" s="633">
        <f t="shared" si="2"/>
        <v>0</v>
      </c>
      <c r="Z51" s="633">
        <f t="shared" si="3"/>
        <v>0</v>
      </c>
      <c r="AA51" s="633">
        <f t="shared" si="4"/>
        <v>1095.7347199999999</v>
      </c>
      <c r="AB51" s="633">
        <f t="shared" si="5"/>
        <v>-1095.7347199999999</v>
      </c>
      <c r="AC51" s="640">
        <f t="shared" si="23"/>
        <v>-13148.816639999999</v>
      </c>
      <c r="AD51" s="647">
        <f t="shared" si="24"/>
        <v>-13148.816639999999</v>
      </c>
      <c r="AE51" s="642">
        <f t="shared" si="25"/>
        <v>0</v>
      </c>
      <c r="AF51" s="642">
        <f>'BTL-Amort'!$H$59+'Angel-Amort'!$H$59</f>
        <v>0</v>
      </c>
      <c r="AG51" s="642">
        <f t="shared" si="6"/>
        <v>0</v>
      </c>
      <c r="AH51" s="643">
        <f>(SUM($AC$48:AC51)+AG51)/$R$5</f>
        <v>-48295.76064</v>
      </c>
      <c r="AI51" s="635">
        <f t="shared" si="7"/>
        <v>-10031.169258746828</v>
      </c>
      <c r="AJ51" s="644">
        <f t="shared" si="8"/>
        <v>0</v>
      </c>
      <c r="AK51" s="637">
        <f t="shared" si="9"/>
        <v>-10031.169258746828</v>
      </c>
      <c r="AL51" s="637">
        <f>(SUM($AI$47:AI51))+AJ51</f>
        <v>-40697.058572836213</v>
      </c>
      <c r="AM51" s="638"/>
      <c r="AN51" s="638">
        <f>AC51</f>
        <v>-13148.816639999999</v>
      </c>
      <c r="AO51" s="638">
        <f t="shared" si="26"/>
        <v>-13148.816639999999</v>
      </c>
      <c r="AP51" s="638">
        <f t="shared" si="27"/>
        <v>-13148.816639999999</v>
      </c>
    </row>
    <row r="52" spans="1:42" ht="18" customHeight="1" x14ac:dyDescent="0.65">
      <c r="A52" s="195"/>
      <c r="B52" s="630">
        <v>5</v>
      </c>
      <c r="C52" s="639">
        <f t="shared" si="10"/>
        <v>0</v>
      </c>
      <c r="D52" s="639">
        <f t="shared" si="11"/>
        <v>0</v>
      </c>
      <c r="E52" s="639">
        <f t="shared" si="12"/>
        <v>0</v>
      </c>
      <c r="F52" s="633"/>
      <c r="G52" s="639">
        <f t="shared" si="13"/>
        <v>0</v>
      </c>
      <c r="H52" s="639">
        <f t="shared" si="14"/>
        <v>0</v>
      </c>
      <c r="I52" s="639">
        <f t="shared" si="15"/>
        <v>0</v>
      </c>
      <c r="J52" s="639">
        <f t="shared" si="16"/>
        <v>0</v>
      </c>
      <c r="K52" s="639">
        <f t="shared" si="17"/>
        <v>0</v>
      </c>
      <c r="L52" s="639"/>
      <c r="M52" s="639">
        <f t="shared" si="18"/>
        <v>0</v>
      </c>
      <c r="N52" s="639">
        <f t="shared" si="19"/>
        <v>0</v>
      </c>
      <c r="O52" s="639">
        <f t="shared" si="20"/>
        <v>0</v>
      </c>
      <c r="P52" s="639">
        <f t="shared" si="20"/>
        <v>151.49723520000001</v>
      </c>
      <c r="Q52" s="639">
        <f t="shared" si="20"/>
        <v>378.743088</v>
      </c>
      <c r="R52" s="639">
        <f t="shared" si="20"/>
        <v>227.24585280000002</v>
      </c>
      <c r="S52" s="639"/>
      <c r="T52" s="639">
        <f t="shared" si="20"/>
        <v>151.49723520000001</v>
      </c>
      <c r="U52" s="639">
        <f t="shared" si="20"/>
        <v>252.49539200000001</v>
      </c>
      <c r="V52" s="639">
        <f t="shared" si="21"/>
        <v>0</v>
      </c>
      <c r="W52" s="639">
        <f t="shared" si="22"/>
        <v>0</v>
      </c>
      <c r="X52" s="639">
        <f t="shared" si="22"/>
        <v>0</v>
      </c>
      <c r="Y52" s="633">
        <f t="shared" si="2"/>
        <v>0</v>
      </c>
      <c r="Z52" s="633">
        <f t="shared" si="3"/>
        <v>0</v>
      </c>
      <c r="AA52" s="633">
        <f t="shared" si="4"/>
        <v>1161.4788032000001</v>
      </c>
      <c r="AB52" s="633">
        <f t="shared" si="5"/>
        <v>-1161.4788032000001</v>
      </c>
      <c r="AC52" s="640">
        <f t="shared" si="23"/>
        <v>-13937.745638400002</v>
      </c>
      <c r="AD52" s="647">
        <f t="shared" si="24"/>
        <v>-13937.745638400002</v>
      </c>
      <c r="AE52" s="642">
        <f t="shared" si="25"/>
        <v>0</v>
      </c>
      <c r="AF52" s="642">
        <f>'BTL-Amort'!$H$71+'Angel-Amort'!$H$71</f>
        <v>0</v>
      </c>
      <c r="AG52" s="642">
        <f t="shared" si="6"/>
        <v>0</v>
      </c>
      <c r="AH52" s="643">
        <f>(SUM($AC$48:AC52)+AG52)/$R$5</f>
        <v>-62233.506278400004</v>
      </c>
      <c r="AI52" s="635">
        <f t="shared" si="7"/>
        <v>-9937.42001333798</v>
      </c>
      <c r="AJ52" s="644">
        <f t="shared" si="8"/>
        <v>0</v>
      </c>
      <c r="AK52" s="637">
        <f t="shared" si="9"/>
        <v>-9937.42001333798</v>
      </c>
      <c r="AL52" s="637">
        <f>(SUM($AI$47:AI52))+AJ52</f>
        <v>-50634.478586174191</v>
      </c>
      <c r="AM52" s="638"/>
      <c r="AN52" s="645">
        <f>AC52+AG52</f>
        <v>-13937.745638400002</v>
      </c>
      <c r="AO52" s="638">
        <f t="shared" si="26"/>
        <v>-13937.745638400002</v>
      </c>
      <c r="AP52" s="638">
        <f t="shared" si="27"/>
        <v>-13937.745638400002</v>
      </c>
    </row>
    <row r="53" spans="1:42" ht="18" customHeight="1" x14ac:dyDescent="0.65">
      <c r="A53" s="195"/>
      <c r="B53" s="630">
        <v>6</v>
      </c>
      <c r="C53" s="639">
        <f t="shared" si="10"/>
        <v>0</v>
      </c>
      <c r="D53" s="639">
        <f t="shared" si="11"/>
        <v>0</v>
      </c>
      <c r="E53" s="639">
        <f t="shared" si="12"/>
        <v>0</v>
      </c>
      <c r="F53" s="633"/>
      <c r="G53" s="639">
        <f t="shared" si="13"/>
        <v>0</v>
      </c>
      <c r="H53" s="639">
        <f t="shared" si="14"/>
        <v>0</v>
      </c>
      <c r="I53" s="639">
        <f t="shared" si="15"/>
        <v>0</v>
      </c>
      <c r="J53" s="639">
        <f t="shared" si="16"/>
        <v>0</v>
      </c>
      <c r="K53" s="639">
        <f t="shared" si="17"/>
        <v>0</v>
      </c>
      <c r="L53" s="639"/>
      <c r="M53" s="639">
        <f t="shared" si="18"/>
        <v>0</v>
      </c>
      <c r="N53" s="639">
        <f t="shared" si="19"/>
        <v>0</v>
      </c>
      <c r="O53" s="639">
        <f t="shared" si="20"/>
        <v>0</v>
      </c>
      <c r="P53" s="639">
        <f t="shared" si="20"/>
        <v>160.58706931200001</v>
      </c>
      <c r="Q53" s="639">
        <f t="shared" si="20"/>
        <v>401.46767327999999</v>
      </c>
      <c r="R53" s="639">
        <f t="shared" si="20"/>
        <v>240.88060396800003</v>
      </c>
      <c r="S53" s="639"/>
      <c r="T53" s="639">
        <f t="shared" si="20"/>
        <v>160.58706931200001</v>
      </c>
      <c r="U53" s="639">
        <f t="shared" si="20"/>
        <v>267.64511551999999</v>
      </c>
      <c r="V53" s="639">
        <f t="shared" si="21"/>
        <v>0</v>
      </c>
      <c r="W53" s="639">
        <f t="shared" si="22"/>
        <v>0</v>
      </c>
      <c r="X53" s="639">
        <f t="shared" si="22"/>
        <v>0</v>
      </c>
      <c r="Y53" s="633">
        <f t="shared" si="2"/>
        <v>0</v>
      </c>
      <c r="Z53" s="633">
        <f t="shared" si="3"/>
        <v>0</v>
      </c>
      <c r="AA53" s="633">
        <f t="shared" si="4"/>
        <v>1231.167531392</v>
      </c>
      <c r="AB53" s="633">
        <f t="shared" si="5"/>
        <v>-1231.167531392</v>
      </c>
      <c r="AC53" s="640">
        <f t="shared" si="23"/>
        <v>-14774.010376704</v>
      </c>
      <c r="AD53" s="647">
        <f t="shared" si="24"/>
        <v>-14774.010376704</v>
      </c>
      <c r="AE53" s="642">
        <f t="shared" si="25"/>
        <v>0</v>
      </c>
      <c r="AF53" s="642">
        <f>'BTL-Amort'!$H$83+'Angel-Amort'!$H$83</f>
        <v>0</v>
      </c>
      <c r="AG53" s="642">
        <f t="shared" si="6"/>
        <v>0</v>
      </c>
      <c r="AH53" s="643">
        <f>(SUM($AC$48:AC53)+AG53)/$R$5</f>
        <v>-77007.516655104002</v>
      </c>
      <c r="AI53" s="635">
        <f t="shared" si="7"/>
        <v>-9844.5469291011759</v>
      </c>
      <c r="AJ53" s="644">
        <f t="shared" si="8"/>
        <v>0</v>
      </c>
      <c r="AK53" s="637">
        <f t="shared" si="9"/>
        <v>-9844.5469291011759</v>
      </c>
      <c r="AL53" s="637">
        <f>(SUM($AI$47:AI53))+AJ53</f>
        <v>-60479.025515275367</v>
      </c>
      <c r="AM53" s="646"/>
      <c r="AN53" s="646"/>
      <c r="AO53" s="638">
        <f t="shared" si="26"/>
        <v>-14774.010376704</v>
      </c>
      <c r="AP53" s="638">
        <f t="shared" si="27"/>
        <v>-14774.010376704</v>
      </c>
    </row>
    <row r="54" spans="1:42" ht="18" customHeight="1" x14ac:dyDescent="0.65">
      <c r="A54" s="195"/>
      <c r="B54" s="630">
        <v>7</v>
      </c>
      <c r="C54" s="639">
        <f t="shared" si="10"/>
        <v>0</v>
      </c>
      <c r="D54" s="639">
        <f t="shared" si="11"/>
        <v>0</v>
      </c>
      <c r="E54" s="639">
        <f t="shared" si="12"/>
        <v>0</v>
      </c>
      <c r="F54" s="633"/>
      <c r="G54" s="639">
        <f t="shared" si="13"/>
        <v>0</v>
      </c>
      <c r="H54" s="639">
        <f t="shared" si="14"/>
        <v>0</v>
      </c>
      <c r="I54" s="639">
        <f t="shared" si="15"/>
        <v>0</v>
      </c>
      <c r="J54" s="639">
        <f t="shared" si="16"/>
        <v>0</v>
      </c>
      <c r="K54" s="639">
        <f t="shared" si="17"/>
        <v>0</v>
      </c>
      <c r="L54" s="639"/>
      <c r="M54" s="639">
        <f t="shared" si="18"/>
        <v>0</v>
      </c>
      <c r="N54" s="639">
        <f t="shared" si="19"/>
        <v>0</v>
      </c>
      <c r="O54" s="639">
        <f t="shared" si="20"/>
        <v>0</v>
      </c>
      <c r="P54" s="639">
        <f t="shared" si="20"/>
        <v>170.22229347072002</v>
      </c>
      <c r="Q54" s="639">
        <f t="shared" si="20"/>
        <v>425.5557336768</v>
      </c>
      <c r="R54" s="639">
        <f t="shared" si="20"/>
        <v>255.33344020608004</v>
      </c>
      <c r="S54" s="639"/>
      <c r="T54" s="639">
        <f t="shared" si="20"/>
        <v>170.22229347072002</v>
      </c>
      <c r="U54" s="639">
        <f t="shared" si="20"/>
        <v>283.70382245119998</v>
      </c>
      <c r="V54" s="639">
        <f t="shared" si="21"/>
        <v>0</v>
      </c>
      <c r="W54" s="639">
        <f t="shared" si="22"/>
        <v>0</v>
      </c>
      <c r="X54" s="639">
        <f t="shared" si="22"/>
        <v>0</v>
      </c>
      <c r="Y54" s="633">
        <f t="shared" si="2"/>
        <v>0</v>
      </c>
      <c r="Z54" s="633">
        <f t="shared" si="3"/>
        <v>0</v>
      </c>
      <c r="AA54" s="633">
        <f t="shared" si="4"/>
        <v>1305.0375832755201</v>
      </c>
      <c r="AB54" s="633">
        <f t="shared" si="5"/>
        <v>-1305.0375832755201</v>
      </c>
      <c r="AC54" s="640">
        <f t="shared" si="23"/>
        <v>-15660.450999306242</v>
      </c>
      <c r="AD54" s="647">
        <f t="shared" si="24"/>
        <v>-15660.450999306242</v>
      </c>
      <c r="AE54" s="642">
        <f t="shared" si="25"/>
        <v>0</v>
      </c>
      <c r="AF54" s="642">
        <f>'BTL-Amort'!$H$95+'Angel-Amort'!$H$95</f>
        <v>0</v>
      </c>
      <c r="AG54" s="642">
        <f t="shared" si="6"/>
        <v>0</v>
      </c>
      <c r="AH54" s="643">
        <f>(SUM($AC$48:AC54)+AG54)/$R$5</f>
        <v>-92667.96765441024</v>
      </c>
      <c r="AI54" s="635">
        <f t="shared" si="7"/>
        <v>-9752.5418176142484</v>
      </c>
      <c r="AJ54" s="644">
        <f t="shared" si="8"/>
        <v>0</v>
      </c>
      <c r="AK54" s="637">
        <f t="shared" si="9"/>
        <v>-9752.5418176142484</v>
      </c>
      <c r="AL54" s="637">
        <f>(SUM($AI$47:AI54))+AJ54</f>
        <v>-70231.567332889623</v>
      </c>
      <c r="AM54" s="646"/>
      <c r="AN54" s="646"/>
      <c r="AO54" s="638">
        <f t="shared" si="26"/>
        <v>-15660.450999306242</v>
      </c>
      <c r="AP54" s="638">
        <f t="shared" si="27"/>
        <v>-15660.450999306242</v>
      </c>
    </row>
    <row r="55" spans="1:42" ht="18" customHeight="1" x14ac:dyDescent="0.65">
      <c r="A55" s="195"/>
      <c r="B55" s="630">
        <v>8</v>
      </c>
      <c r="C55" s="639">
        <f t="shared" si="10"/>
        <v>0</v>
      </c>
      <c r="D55" s="639">
        <f t="shared" si="11"/>
        <v>0</v>
      </c>
      <c r="E55" s="639">
        <f t="shared" si="12"/>
        <v>0</v>
      </c>
      <c r="F55" s="633"/>
      <c r="G55" s="639">
        <f t="shared" si="13"/>
        <v>0</v>
      </c>
      <c r="H55" s="639">
        <f t="shared" si="14"/>
        <v>0</v>
      </c>
      <c r="I55" s="639">
        <f t="shared" si="15"/>
        <v>0</v>
      </c>
      <c r="J55" s="639">
        <f t="shared" si="16"/>
        <v>0</v>
      </c>
      <c r="K55" s="639">
        <f t="shared" si="17"/>
        <v>0</v>
      </c>
      <c r="L55" s="639"/>
      <c r="M55" s="639">
        <f t="shared" si="18"/>
        <v>0</v>
      </c>
      <c r="N55" s="639">
        <f t="shared" si="19"/>
        <v>0</v>
      </c>
      <c r="O55" s="639">
        <f t="shared" si="20"/>
        <v>0</v>
      </c>
      <c r="P55" s="639">
        <f t="shared" si="20"/>
        <v>180.43563107896321</v>
      </c>
      <c r="Q55" s="639">
        <f t="shared" si="20"/>
        <v>451.08907769740802</v>
      </c>
      <c r="R55" s="639">
        <f t="shared" si="20"/>
        <v>270.65344661844483</v>
      </c>
      <c r="S55" s="639"/>
      <c r="T55" s="639">
        <f t="shared" si="20"/>
        <v>180.43563107896321</v>
      </c>
      <c r="U55" s="639">
        <f t="shared" si="20"/>
        <v>300.72605179827201</v>
      </c>
      <c r="V55" s="639">
        <f t="shared" si="21"/>
        <v>0</v>
      </c>
      <c r="W55" s="639">
        <f t="shared" si="22"/>
        <v>0</v>
      </c>
      <c r="X55" s="639">
        <f t="shared" si="22"/>
        <v>0</v>
      </c>
      <c r="Y55" s="633">
        <f t="shared" si="2"/>
        <v>0</v>
      </c>
      <c r="Z55" s="633">
        <f t="shared" si="3"/>
        <v>0</v>
      </c>
      <c r="AA55" s="633">
        <f t="shared" si="4"/>
        <v>1383.3398382720513</v>
      </c>
      <c r="AB55" s="633">
        <f t="shared" si="5"/>
        <v>-1383.3398382720513</v>
      </c>
      <c r="AC55" s="640">
        <f t="shared" si="23"/>
        <v>-16600.078059264615</v>
      </c>
      <c r="AD55" s="647">
        <f t="shared" si="24"/>
        <v>-16600.078059264615</v>
      </c>
      <c r="AE55" s="642">
        <f t="shared" si="25"/>
        <v>0</v>
      </c>
      <c r="AF55" s="642">
        <f>'BTL-Amort'!$H$107+'Angel-Amort'!$H$107</f>
        <v>0</v>
      </c>
      <c r="AG55" s="642">
        <f t="shared" si="6"/>
        <v>0</v>
      </c>
      <c r="AH55" s="643">
        <f>(SUM($AC$48:AC55)+AG55)/$R$5</f>
        <v>-109268.04571367486</v>
      </c>
      <c r="AI55" s="635">
        <f t="shared" si="7"/>
        <v>-9661.3965669823392</v>
      </c>
      <c r="AJ55" s="644">
        <f t="shared" si="8"/>
        <v>0</v>
      </c>
      <c r="AK55" s="637">
        <f t="shared" si="9"/>
        <v>-9661.3965669823392</v>
      </c>
      <c r="AL55" s="637">
        <f>(SUM($AI$47:AI55))+AJ55</f>
        <v>-79892.96389987196</v>
      </c>
      <c r="AM55" s="646"/>
      <c r="AN55" s="646"/>
      <c r="AO55" s="638">
        <f t="shared" si="26"/>
        <v>-16600.078059264615</v>
      </c>
      <c r="AP55" s="638">
        <f t="shared" si="27"/>
        <v>-16600.078059264615</v>
      </c>
    </row>
    <row r="56" spans="1:42" ht="18" customHeight="1" x14ac:dyDescent="0.65">
      <c r="A56" s="195"/>
      <c r="B56" s="630">
        <v>9</v>
      </c>
      <c r="C56" s="639">
        <f t="shared" si="10"/>
        <v>0</v>
      </c>
      <c r="D56" s="639">
        <f t="shared" si="11"/>
        <v>0</v>
      </c>
      <c r="E56" s="639">
        <f t="shared" si="12"/>
        <v>0</v>
      </c>
      <c r="F56" s="633"/>
      <c r="G56" s="639">
        <f t="shared" si="13"/>
        <v>0</v>
      </c>
      <c r="H56" s="639">
        <f t="shared" si="14"/>
        <v>0</v>
      </c>
      <c r="I56" s="639">
        <f t="shared" si="15"/>
        <v>0</v>
      </c>
      <c r="J56" s="639">
        <f t="shared" si="16"/>
        <v>0</v>
      </c>
      <c r="K56" s="639">
        <f t="shared" si="17"/>
        <v>0</v>
      </c>
      <c r="L56" s="639"/>
      <c r="M56" s="639">
        <f t="shared" si="18"/>
        <v>0</v>
      </c>
      <c r="N56" s="639">
        <f t="shared" si="19"/>
        <v>0</v>
      </c>
      <c r="O56" s="639">
        <f t="shared" si="20"/>
        <v>0</v>
      </c>
      <c r="P56" s="639">
        <f t="shared" si="20"/>
        <v>191.26176894370101</v>
      </c>
      <c r="Q56" s="639">
        <f t="shared" si="20"/>
        <v>478.15442235925252</v>
      </c>
      <c r="R56" s="639">
        <f t="shared" si="20"/>
        <v>286.89265341555154</v>
      </c>
      <c r="S56" s="639"/>
      <c r="T56" s="639">
        <f t="shared" si="20"/>
        <v>191.26176894370101</v>
      </c>
      <c r="U56" s="639">
        <f t="shared" si="20"/>
        <v>318.76961490616833</v>
      </c>
      <c r="V56" s="639">
        <f t="shared" si="21"/>
        <v>0</v>
      </c>
      <c r="W56" s="639">
        <f t="shared" si="22"/>
        <v>0</v>
      </c>
      <c r="X56" s="639">
        <f t="shared" si="22"/>
        <v>0</v>
      </c>
      <c r="Y56" s="633">
        <f t="shared" si="2"/>
        <v>0</v>
      </c>
      <c r="Z56" s="633">
        <f t="shared" si="3"/>
        <v>0</v>
      </c>
      <c r="AA56" s="633">
        <f t="shared" si="4"/>
        <v>1466.3402285683744</v>
      </c>
      <c r="AB56" s="633">
        <f t="shared" si="5"/>
        <v>-1466.3402285683744</v>
      </c>
      <c r="AC56" s="640">
        <f t="shared" si="23"/>
        <v>-17596.082742820494</v>
      </c>
      <c r="AD56" s="647">
        <f t="shared" si="24"/>
        <v>-17596.082742820494</v>
      </c>
      <c r="AE56" s="642">
        <f t="shared" si="25"/>
        <v>0</v>
      </c>
      <c r="AF56" s="642">
        <f>'BTL-Amort'!$H$119+'Angel-Amort'!$H$119</f>
        <v>0</v>
      </c>
      <c r="AG56" s="642">
        <f t="shared" si="6"/>
        <v>0</v>
      </c>
      <c r="AH56" s="643">
        <f>(SUM($AC$48:AC56)+AG56)/$R$5</f>
        <v>-126864.12845649535</v>
      </c>
      <c r="AI56" s="635">
        <f t="shared" si="7"/>
        <v>-9571.1031411226923</v>
      </c>
      <c r="AJ56" s="644">
        <f t="shared" si="8"/>
        <v>0</v>
      </c>
      <c r="AK56" s="637">
        <f t="shared" si="9"/>
        <v>-9571.1031411226923</v>
      </c>
      <c r="AL56" s="637">
        <f>(SUM($AI$47:AI56))+AJ56</f>
        <v>-89464.067040994647</v>
      </c>
      <c r="AM56" s="646"/>
      <c r="AN56" s="646"/>
      <c r="AO56" s="638">
        <f t="shared" si="26"/>
        <v>-17596.082742820494</v>
      </c>
      <c r="AP56" s="638">
        <f t="shared" si="27"/>
        <v>-17596.082742820494</v>
      </c>
    </row>
    <row r="57" spans="1:42" ht="18" customHeight="1" x14ac:dyDescent="0.65">
      <c r="A57" s="195"/>
      <c r="B57" s="630">
        <v>10</v>
      </c>
      <c r="C57" s="639">
        <f t="shared" si="10"/>
        <v>0</v>
      </c>
      <c r="D57" s="639">
        <f t="shared" si="11"/>
        <v>0</v>
      </c>
      <c r="E57" s="639">
        <f t="shared" si="12"/>
        <v>0</v>
      </c>
      <c r="F57" s="633"/>
      <c r="G57" s="639">
        <f t="shared" si="13"/>
        <v>0</v>
      </c>
      <c r="H57" s="639">
        <f t="shared" si="14"/>
        <v>0</v>
      </c>
      <c r="I57" s="639">
        <f t="shared" si="15"/>
        <v>0</v>
      </c>
      <c r="J57" s="639">
        <f t="shared" si="16"/>
        <v>0</v>
      </c>
      <c r="K57" s="639">
        <f t="shared" si="17"/>
        <v>0</v>
      </c>
      <c r="L57" s="639"/>
      <c r="M57" s="639">
        <f t="shared" si="18"/>
        <v>0</v>
      </c>
      <c r="N57" s="639">
        <f t="shared" si="19"/>
        <v>0</v>
      </c>
      <c r="O57" s="639">
        <f t="shared" si="20"/>
        <v>0</v>
      </c>
      <c r="P57" s="639">
        <f t="shared" si="20"/>
        <v>202.73747508032307</v>
      </c>
      <c r="Q57" s="639">
        <f t="shared" si="20"/>
        <v>506.84368770080766</v>
      </c>
      <c r="R57" s="639">
        <f t="shared" si="20"/>
        <v>304.1062126204846</v>
      </c>
      <c r="S57" s="639"/>
      <c r="T57" s="639">
        <f t="shared" si="20"/>
        <v>202.73747508032307</v>
      </c>
      <c r="U57" s="639">
        <f t="shared" si="20"/>
        <v>337.8957918005384</v>
      </c>
      <c r="V57" s="639">
        <f t="shared" si="21"/>
        <v>0</v>
      </c>
      <c r="W57" s="639">
        <f t="shared" si="22"/>
        <v>0</v>
      </c>
      <c r="X57" s="639">
        <f t="shared" si="22"/>
        <v>0</v>
      </c>
      <c r="Y57" s="633">
        <f t="shared" si="2"/>
        <v>0</v>
      </c>
      <c r="Z57" s="633">
        <f t="shared" si="3"/>
        <v>0</v>
      </c>
      <c r="AA57" s="633">
        <f t="shared" si="4"/>
        <v>1554.3206422824769</v>
      </c>
      <c r="AB57" s="633">
        <f t="shared" si="5"/>
        <v>-1554.3206422824769</v>
      </c>
      <c r="AC57" s="640">
        <f t="shared" si="23"/>
        <v>-18651.847707389723</v>
      </c>
      <c r="AD57" s="647">
        <f t="shared" si="24"/>
        <v>-18651.847707389723</v>
      </c>
      <c r="AE57" s="642">
        <f t="shared" si="25"/>
        <v>0</v>
      </c>
      <c r="AF57" s="642">
        <f>'BTL-Amort'!$H$131+'Angel-Amort'!$H$131</f>
        <v>0</v>
      </c>
      <c r="AG57" s="642">
        <f t="shared" si="6"/>
        <v>0</v>
      </c>
      <c r="AH57" s="643">
        <f>(SUM($AC$48:AC57)+AG57)/$R$5</f>
        <v>-145515.97616388509</v>
      </c>
      <c r="AI57" s="635">
        <f t="shared" si="7"/>
        <v>-9481.6535790561247</v>
      </c>
      <c r="AJ57" s="644">
        <f t="shared" si="8"/>
        <v>0</v>
      </c>
      <c r="AK57" s="637">
        <f t="shared" si="9"/>
        <v>-9481.6535790561247</v>
      </c>
      <c r="AL57" s="637">
        <f>(SUM($AI$47:AI57))+AJ57</f>
        <v>-98945.720620050764</v>
      </c>
      <c r="AM57" s="646"/>
      <c r="AN57" s="646"/>
      <c r="AO57" s="645">
        <f>AC57+AG57</f>
        <v>-18651.847707389723</v>
      </c>
      <c r="AP57" s="638">
        <f t="shared" si="27"/>
        <v>-18651.847707389723</v>
      </c>
    </row>
    <row r="58" spans="1:42" ht="18" customHeight="1" x14ac:dyDescent="0.65">
      <c r="A58" s="195"/>
      <c r="B58" s="630">
        <v>11</v>
      </c>
      <c r="C58" s="639">
        <f t="shared" si="10"/>
        <v>0</v>
      </c>
      <c r="D58" s="639">
        <f t="shared" si="11"/>
        <v>0</v>
      </c>
      <c r="E58" s="639">
        <f t="shared" si="12"/>
        <v>0</v>
      </c>
      <c r="F58" s="633"/>
      <c r="G58" s="639">
        <f t="shared" si="13"/>
        <v>0</v>
      </c>
      <c r="H58" s="639">
        <f t="shared" si="14"/>
        <v>0</v>
      </c>
      <c r="I58" s="639">
        <f t="shared" si="15"/>
        <v>0</v>
      </c>
      <c r="J58" s="639">
        <f t="shared" si="16"/>
        <v>0</v>
      </c>
      <c r="K58" s="639">
        <f t="shared" si="17"/>
        <v>0</v>
      </c>
      <c r="L58" s="639"/>
      <c r="M58" s="639">
        <f t="shared" si="18"/>
        <v>0</v>
      </c>
      <c r="N58" s="639">
        <f t="shared" si="19"/>
        <v>0</v>
      </c>
      <c r="O58" s="639">
        <f t="shared" si="20"/>
        <v>0</v>
      </c>
      <c r="P58" s="639">
        <f t="shared" si="20"/>
        <v>214.90172358514246</v>
      </c>
      <c r="Q58" s="639">
        <f t="shared" si="20"/>
        <v>537.25430896285616</v>
      </c>
      <c r="R58" s="639">
        <f t="shared" si="20"/>
        <v>322.35258537771369</v>
      </c>
      <c r="S58" s="639"/>
      <c r="T58" s="639">
        <f t="shared" si="20"/>
        <v>214.90172358514246</v>
      </c>
      <c r="U58" s="639">
        <f t="shared" si="20"/>
        <v>358.16953930857073</v>
      </c>
      <c r="V58" s="639">
        <f t="shared" si="21"/>
        <v>0</v>
      </c>
      <c r="W58" s="639">
        <f t="shared" si="22"/>
        <v>0</v>
      </c>
      <c r="X58" s="639">
        <f t="shared" si="22"/>
        <v>0</v>
      </c>
      <c r="Y58" s="633">
        <f t="shared" si="2"/>
        <v>0</v>
      </c>
      <c r="Z58" s="633">
        <f t="shared" si="3"/>
        <v>0</v>
      </c>
      <c r="AA58" s="633">
        <f t="shared" si="4"/>
        <v>1647.5798808194254</v>
      </c>
      <c r="AB58" s="633">
        <f t="shared" si="5"/>
        <v>-1647.5798808194254</v>
      </c>
      <c r="AC58" s="640">
        <f t="shared" si="23"/>
        <v>-19770.958569833107</v>
      </c>
      <c r="AD58" s="647">
        <f t="shared" si="24"/>
        <v>-19770.958569833107</v>
      </c>
      <c r="AE58" s="642">
        <f t="shared" si="25"/>
        <v>0</v>
      </c>
      <c r="AF58" s="642">
        <f>'BTL-Amort'!$H$143+'Angel-Amort'!$H$143</f>
        <v>0</v>
      </c>
      <c r="AG58" s="642">
        <f t="shared" si="6"/>
        <v>0</v>
      </c>
      <c r="AH58" s="643">
        <f>(SUM($AC$48:AC58)+AG58)/$R$5</f>
        <v>-165286.9347337182</v>
      </c>
      <c r="AI58" s="635">
        <f t="shared" si="7"/>
        <v>-9393.0399942051317</v>
      </c>
      <c r="AJ58" s="644">
        <f t="shared" si="8"/>
        <v>0</v>
      </c>
      <c r="AK58" s="637">
        <f t="shared" si="9"/>
        <v>-9393.0399942051317</v>
      </c>
      <c r="AL58" s="637">
        <f>(SUM($AI$47:AI58))+AJ58</f>
        <v>-108338.76061425589</v>
      </c>
      <c r="AM58" s="646"/>
      <c r="AN58" s="646"/>
      <c r="AO58" s="638"/>
      <c r="AP58" s="638">
        <f t="shared" si="27"/>
        <v>-19770.958569833107</v>
      </c>
    </row>
    <row r="59" spans="1:42" ht="18" customHeight="1" x14ac:dyDescent="0.65">
      <c r="A59" s="195"/>
      <c r="B59" s="630">
        <v>12</v>
      </c>
      <c r="C59" s="639">
        <f t="shared" si="10"/>
        <v>0</v>
      </c>
      <c r="D59" s="639">
        <f t="shared" si="11"/>
        <v>0</v>
      </c>
      <c r="E59" s="639">
        <f t="shared" si="12"/>
        <v>0</v>
      </c>
      <c r="F59" s="633"/>
      <c r="G59" s="639">
        <f t="shared" si="13"/>
        <v>0</v>
      </c>
      <c r="H59" s="639">
        <f t="shared" si="14"/>
        <v>0</v>
      </c>
      <c r="I59" s="639">
        <f t="shared" si="15"/>
        <v>0</v>
      </c>
      <c r="J59" s="639">
        <f t="shared" si="16"/>
        <v>0</v>
      </c>
      <c r="K59" s="639">
        <f t="shared" si="17"/>
        <v>0</v>
      </c>
      <c r="L59" s="639"/>
      <c r="M59" s="639">
        <f t="shared" si="18"/>
        <v>0</v>
      </c>
      <c r="N59" s="639">
        <f t="shared" si="19"/>
        <v>0</v>
      </c>
      <c r="O59" s="639">
        <f t="shared" si="20"/>
        <v>0</v>
      </c>
      <c r="P59" s="639">
        <f t="shared" si="20"/>
        <v>227.79582700025102</v>
      </c>
      <c r="Q59" s="639">
        <f t="shared" si="20"/>
        <v>569.48956750062757</v>
      </c>
      <c r="R59" s="639">
        <f t="shared" si="20"/>
        <v>341.69374050037652</v>
      </c>
      <c r="S59" s="639"/>
      <c r="T59" s="639">
        <f t="shared" si="20"/>
        <v>227.79582700025102</v>
      </c>
      <c r="U59" s="639">
        <f t="shared" si="20"/>
        <v>379.65971166708499</v>
      </c>
      <c r="V59" s="639">
        <f t="shared" si="21"/>
        <v>0</v>
      </c>
      <c r="W59" s="639">
        <f t="shared" si="22"/>
        <v>0</v>
      </c>
      <c r="X59" s="639">
        <f t="shared" si="22"/>
        <v>0</v>
      </c>
      <c r="Y59" s="633">
        <f t="shared" si="2"/>
        <v>0</v>
      </c>
      <c r="Z59" s="633">
        <f t="shared" si="3"/>
        <v>0</v>
      </c>
      <c r="AA59" s="633">
        <f t="shared" si="4"/>
        <v>1746.4346736685911</v>
      </c>
      <c r="AB59" s="633">
        <f t="shared" si="5"/>
        <v>-1746.4346736685911</v>
      </c>
      <c r="AC59" s="640">
        <f t="shared" si="23"/>
        <v>-20957.216084023094</v>
      </c>
      <c r="AD59" s="647">
        <f t="shared" si="24"/>
        <v>-20957.216084023094</v>
      </c>
      <c r="AE59" s="642">
        <f t="shared" si="25"/>
        <v>0</v>
      </c>
      <c r="AF59" s="642">
        <f>'BTL-Amort'!$H$155+'Angel-Amort'!$H$155</f>
        <v>0</v>
      </c>
      <c r="AG59" s="642">
        <f t="shared" si="6"/>
        <v>0</v>
      </c>
      <c r="AH59" s="643">
        <f>(SUM($AC$48:AC59)+AG59)/$R$5</f>
        <v>-186244.15081774129</v>
      </c>
      <c r="AI59" s="635">
        <f t="shared" si="7"/>
        <v>-9305.254573698543</v>
      </c>
      <c r="AJ59" s="644">
        <f t="shared" si="8"/>
        <v>0</v>
      </c>
      <c r="AK59" s="637">
        <f t="shared" si="9"/>
        <v>-9305.254573698543</v>
      </c>
      <c r="AL59" s="637">
        <f>(SUM($AI$47:AI59))+AJ59</f>
        <v>-117644.01518795444</v>
      </c>
      <c r="AM59" s="646"/>
      <c r="AN59" s="646"/>
      <c r="AO59" s="638"/>
      <c r="AP59" s="638">
        <f t="shared" si="27"/>
        <v>-20957.216084023094</v>
      </c>
    </row>
    <row r="60" spans="1:42" ht="18" customHeight="1" x14ac:dyDescent="0.65">
      <c r="A60" s="195"/>
      <c r="B60" s="630">
        <v>13</v>
      </c>
      <c r="C60" s="639">
        <f t="shared" si="10"/>
        <v>0</v>
      </c>
      <c r="D60" s="639">
        <f t="shared" si="11"/>
        <v>0</v>
      </c>
      <c r="E60" s="639">
        <f t="shared" si="12"/>
        <v>0</v>
      </c>
      <c r="F60" s="633"/>
      <c r="G60" s="639">
        <f t="shared" si="13"/>
        <v>0</v>
      </c>
      <c r="H60" s="639">
        <f t="shared" si="14"/>
        <v>0</v>
      </c>
      <c r="I60" s="639">
        <f t="shared" si="15"/>
        <v>0</v>
      </c>
      <c r="J60" s="639">
        <f t="shared" si="16"/>
        <v>0</v>
      </c>
      <c r="K60" s="639">
        <f t="shared" si="17"/>
        <v>0</v>
      </c>
      <c r="L60" s="639"/>
      <c r="M60" s="639">
        <f t="shared" si="18"/>
        <v>0</v>
      </c>
      <c r="N60" s="639">
        <f t="shared" si="19"/>
        <v>0</v>
      </c>
      <c r="O60" s="639">
        <f t="shared" si="20"/>
        <v>0</v>
      </c>
      <c r="P60" s="639">
        <f t="shared" si="20"/>
        <v>241.46357662026608</v>
      </c>
      <c r="Q60" s="639">
        <f t="shared" si="20"/>
        <v>603.65894155066519</v>
      </c>
      <c r="R60" s="639">
        <f t="shared" si="20"/>
        <v>362.19536493039914</v>
      </c>
      <c r="S60" s="639"/>
      <c r="T60" s="639">
        <f t="shared" si="20"/>
        <v>241.46357662026608</v>
      </c>
      <c r="U60" s="639">
        <f t="shared" si="20"/>
        <v>402.43929436711011</v>
      </c>
      <c r="V60" s="639">
        <f t="shared" si="21"/>
        <v>0</v>
      </c>
      <c r="W60" s="639">
        <f t="shared" si="22"/>
        <v>0</v>
      </c>
      <c r="X60" s="639">
        <f t="shared" si="22"/>
        <v>0</v>
      </c>
      <c r="Y60" s="633">
        <f t="shared" si="2"/>
        <v>0</v>
      </c>
      <c r="Z60" s="633">
        <f t="shared" si="3"/>
        <v>0</v>
      </c>
      <c r="AA60" s="633">
        <f t="shared" si="4"/>
        <v>1851.2207540887066</v>
      </c>
      <c r="AB60" s="633">
        <f t="shared" si="5"/>
        <v>-1851.2207540887066</v>
      </c>
      <c r="AC60" s="640">
        <f t="shared" si="23"/>
        <v>-22214.649049064479</v>
      </c>
      <c r="AD60" s="647">
        <f t="shared" si="24"/>
        <v>-22214.649049064479</v>
      </c>
      <c r="AE60" s="642">
        <f t="shared" si="25"/>
        <v>0</v>
      </c>
      <c r="AF60" s="642">
        <f>'BTL-Amort'!$H$167+'Angel-Amort'!$H$167</f>
        <v>0</v>
      </c>
      <c r="AG60" s="642">
        <f t="shared" si="6"/>
        <v>0</v>
      </c>
      <c r="AH60" s="643">
        <f>(SUM($AC$48:AC60)+AG60)/$R$5</f>
        <v>-208458.79986680578</v>
      </c>
      <c r="AI60" s="635">
        <f t="shared" si="7"/>
        <v>-9218.2895776826681</v>
      </c>
      <c r="AJ60" s="644">
        <f t="shared" si="8"/>
        <v>0</v>
      </c>
      <c r="AK60" s="637">
        <f t="shared" si="9"/>
        <v>-9218.2895776826681</v>
      </c>
      <c r="AL60" s="637">
        <f>(SUM($AI$47:AI60))+AJ60</f>
        <v>-126862.30476563711</v>
      </c>
      <c r="AM60" s="646"/>
      <c r="AN60" s="646"/>
      <c r="AO60" s="638"/>
      <c r="AP60" s="638">
        <f t="shared" si="27"/>
        <v>-22214.649049064479</v>
      </c>
    </row>
    <row r="61" spans="1:42" ht="18" customHeight="1" x14ac:dyDescent="0.65">
      <c r="A61" s="195"/>
      <c r="B61" s="630">
        <v>14</v>
      </c>
      <c r="C61" s="639">
        <f t="shared" si="10"/>
        <v>0</v>
      </c>
      <c r="D61" s="639">
        <f t="shared" si="11"/>
        <v>0</v>
      </c>
      <c r="E61" s="639">
        <f t="shared" si="12"/>
        <v>0</v>
      </c>
      <c r="F61" s="633"/>
      <c r="G61" s="639">
        <f t="shared" si="13"/>
        <v>0</v>
      </c>
      <c r="H61" s="639">
        <f t="shared" si="14"/>
        <v>0</v>
      </c>
      <c r="I61" s="639">
        <f t="shared" si="15"/>
        <v>0</v>
      </c>
      <c r="J61" s="639">
        <f t="shared" si="16"/>
        <v>0</v>
      </c>
      <c r="K61" s="639">
        <f t="shared" si="17"/>
        <v>0</v>
      </c>
      <c r="L61" s="639"/>
      <c r="M61" s="639">
        <f t="shared" si="18"/>
        <v>0</v>
      </c>
      <c r="N61" s="639">
        <f t="shared" si="19"/>
        <v>0</v>
      </c>
      <c r="O61" s="639">
        <f t="shared" si="20"/>
        <v>0</v>
      </c>
      <c r="P61" s="639">
        <f t="shared" si="20"/>
        <v>255.95139121748204</v>
      </c>
      <c r="Q61" s="639">
        <f t="shared" si="20"/>
        <v>639.87847804370506</v>
      </c>
      <c r="R61" s="639">
        <f t="shared" si="20"/>
        <v>383.9270868262231</v>
      </c>
      <c r="S61" s="639"/>
      <c r="T61" s="639">
        <f t="shared" si="20"/>
        <v>255.95139121748204</v>
      </c>
      <c r="U61" s="639">
        <f t="shared" si="20"/>
        <v>426.58565202913672</v>
      </c>
      <c r="V61" s="639">
        <f t="shared" si="21"/>
        <v>0</v>
      </c>
      <c r="W61" s="639">
        <f t="shared" si="22"/>
        <v>0</v>
      </c>
      <c r="X61" s="639">
        <f t="shared" si="22"/>
        <v>0</v>
      </c>
      <c r="Y61" s="633">
        <f t="shared" si="2"/>
        <v>0</v>
      </c>
      <c r="Z61" s="633">
        <f t="shared" si="3"/>
        <v>0</v>
      </c>
      <c r="AA61" s="633">
        <f t="shared" si="4"/>
        <v>1962.2939993340292</v>
      </c>
      <c r="AB61" s="633">
        <f t="shared" si="5"/>
        <v>-1962.2939993340292</v>
      </c>
      <c r="AC61" s="640">
        <f t="shared" si="23"/>
        <v>-23547.527992008349</v>
      </c>
      <c r="AD61" s="647">
        <f t="shared" si="24"/>
        <v>-23547.527992008349</v>
      </c>
      <c r="AE61" s="642">
        <f t="shared" si="25"/>
        <v>0</v>
      </c>
      <c r="AF61" s="642">
        <f>'BTL-Amort'!$H$179+'Angel-Amort'!$H$179</f>
        <v>0</v>
      </c>
      <c r="AG61" s="642">
        <f t="shared" si="6"/>
        <v>0</v>
      </c>
      <c r="AH61" s="643">
        <f>(SUM($AC$48:AC61)+AG61)/$R$5</f>
        <v>-232006.32785881413</v>
      </c>
      <c r="AI61" s="635">
        <f t="shared" si="7"/>
        <v>-9132.1373386389059</v>
      </c>
      <c r="AJ61" s="644">
        <f t="shared" si="8"/>
        <v>0</v>
      </c>
      <c r="AK61" s="637">
        <f t="shared" si="9"/>
        <v>-9132.1373386389059</v>
      </c>
      <c r="AL61" s="637">
        <f>(SUM($AI$47:AI61))+AJ61</f>
        <v>-135994.44210427601</v>
      </c>
      <c r="AM61" s="646"/>
      <c r="AN61" s="646"/>
      <c r="AO61" s="638"/>
      <c r="AP61" s="638">
        <f t="shared" si="27"/>
        <v>-23547.527992008349</v>
      </c>
    </row>
    <row r="62" spans="1:42" ht="18" customHeight="1" x14ac:dyDescent="0.65">
      <c r="A62" s="195"/>
      <c r="B62" s="630">
        <v>15</v>
      </c>
      <c r="C62" s="639">
        <f t="shared" si="10"/>
        <v>0</v>
      </c>
      <c r="D62" s="639">
        <f t="shared" si="11"/>
        <v>0</v>
      </c>
      <c r="E62" s="639">
        <f t="shared" si="12"/>
        <v>0</v>
      </c>
      <c r="F62" s="633"/>
      <c r="G62" s="639">
        <f t="shared" si="13"/>
        <v>0</v>
      </c>
      <c r="H62" s="639">
        <f t="shared" si="14"/>
        <v>0</v>
      </c>
      <c r="I62" s="639">
        <f t="shared" si="15"/>
        <v>0</v>
      </c>
      <c r="J62" s="639">
        <f t="shared" si="16"/>
        <v>0</v>
      </c>
      <c r="K62" s="639">
        <f t="shared" si="17"/>
        <v>0</v>
      </c>
      <c r="L62" s="639"/>
      <c r="M62" s="639">
        <f t="shared" si="18"/>
        <v>0</v>
      </c>
      <c r="N62" s="639">
        <f t="shared" si="19"/>
        <v>0</v>
      </c>
      <c r="O62" s="639">
        <f t="shared" si="20"/>
        <v>0</v>
      </c>
      <c r="P62" s="639">
        <f t="shared" si="20"/>
        <v>271.30847469053094</v>
      </c>
      <c r="Q62" s="639">
        <f t="shared" si="20"/>
        <v>678.27118672632741</v>
      </c>
      <c r="R62" s="639">
        <f t="shared" si="20"/>
        <v>406.96271203579647</v>
      </c>
      <c r="S62" s="639"/>
      <c r="T62" s="639">
        <f t="shared" si="20"/>
        <v>271.30847469053094</v>
      </c>
      <c r="U62" s="639">
        <f t="shared" si="20"/>
        <v>452.18079115088494</v>
      </c>
      <c r="V62" s="639">
        <f t="shared" si="21"/>
        <v>0</v>
      </c>
      <c r="W62" s="639">
        <f t="shared" si="22"/>
        <v>0</v>
      </c>
      <c r="X62" s="639">
        <f t="shared" si="22"/>
        <v>0</v>
      </c>
      <c r="Y62" s="633">
        <f t="shared" si="2"/>
        <v>0</v>
      </c>
      <c r="Z62" s="633">
        <f t="shared" si="3"/>
        <v>0</v>
      </c>
      <c r="AA62" s="633">
        <f t="shared" si="4"/>
        <v>2080.0316392940708</v>
      </c>
      <c r="AB62" s="633">
        <f t="shared" si="5"/>
        <v>-2080.0316392940708</v>
      </c>
      <c r="AC62" s="640">
        <f t="shared" si="23"/>
        <v>-24960.379671528848</v>
      </c>
      <c r="AD62" s="647">
        <f t="shared" si="24"/>
        <v>-24960.379671528848</v>
      </c>
      <c r="AE62" s="642">
        <f t="shared" si="25"/>
        <v>0</v>
      </c>
      <c r="AF62" s="642">
        <f>'BTL-Amort'!$H$191+'Angel-Amort'!$H$191</f>
        <v>0</v>
      </c>
      <c r="AG62" s="642">
        <f t="shared" si="6"/>
        <v>0</v>
      </c>
      <c r="AH62" s="643">
        <f>(SUM($AC$48:AC62)+AG62)/$R$5</f>
        <v>-256966.70753034297</v>
      </c>
      <c r="AI62" s="635">
        <f t="shared" si="7"/>
        <v>-9046.7902607076994</v>
      </c>
      <c r="AJ62" s="644">
        <f t="shared" si="8"/>
        <v>0</v>
      </c>
      <c r="AK62" s="637">
        <f t="shared" si="9"/>
        <v>-9046.7902607076994</v>
      </c>
      <c r="AL62" s="637">
        <f>(SUM($AI$47:AI62))+AJ62</f>
        <v>-145041.23236498371</v>
      </c>
      <c r="AM62" s="646"/>
      <c r="AN62" s="646"/>
      <c r="AO62" s="638"/>
      <c r="AP62" s="638">
        <f t="shared" si="27"/>
        <v>-24960.379671528848</v>
      </c>
    </row>
    <row r="63" spans="1:42" ht="18" customHeight="1" x14ac:dyDescent="0.65">
      <c r="A63" s="195"/>
      <c r="B63" s="630">
        <v>16</v>
      </c>
      <c r="C63" s="639">
        <f t="shared" si="10"/>
        <v>0</v>
      </c>
      <c r="D63" s="639">
        <f t="shared" si="11"/>
        <v>0</v>
      </c>
      <c r="E63" s="639">
        <f t="shared" si="12"/>
        <v>0</v>
      </c>
      <c r="F63" s="633"/>
      <c r="G63" s="639">
        <f t="shared" si="13"/>
        <v>0</v>
      </c>
      <c r="H63" s="639">
        <f t="shared" si="14"/>
        <v>0</v>
      </c>
      <c r="I63" s="639">
        <f t="shared" si="15"/>
        <v>0</v>
      </c>
      <c r="J63" s="639">
        <f t="shared" si="16"/>
        <v>0</v>
      </c>
      <c r="K63" s="639">
        <f t="shared" si="17"/>
        <v>0</v>
      </c>
      <c r="L63" s="639"/>
      <c r="M63" s="639">
        <f t="shared" si="18"/>
        <v>0</v>
      </c>
      <c r="N63" s="639">
        <f t="shared" si="19"/>
        <v>0</v>
      </c>
      <c r="O63" s="639">
        <f t="shared" si="20"/>
        <v>0</v>
      </c>
      <c r="P63" s="639">
        <f t="shared" si="20"/>
        <v>287.5869831719628</v>
      </c>
      <c r="Q63" s="639">
        <f t="shared" si="20"/>
        <v>718.96745792990703</v>
      </c>
      <c r="R63" s="639">
        <f t="shared" si="20"/>
        <v>431.38047475794428</v>
      </c>
      <c r="S63" s="639"/>
      <c r="T63" s="639">
        <f t="shared" si="20"/>
        <v>287.5869831719628</v>
      </c>
      <c r="U63" s="639">
        <f t="shared" si="20"/>
        <v>479.31163861993804</v>
      </c>
      <c r="V63" s="639">
        <f t="shared" si="21"/>
        <v>0</v>
      </c>
      <c r="W63" s="639">
        <f t="shared" si="22"/>
        <v>0</v>
      </c>
      <c r="X63" s="639">
        <f t="shared" si="22"/>
        <v>0</v>
      </c>
      <c r="Y63" s="633">
        <f t="shared" si="2"/>
        <v>0</v>
      </c>
      <c r="Z63" s="633">
        <f t="shared" si="3"/>
        <v>0</v>
      </c>
      <c r="AA63" s="633">
        <f t="shared" si="4"/>
        <v>2204.8335376517148</v>
      </c>
      <c r="AB63" s="633">
        <f t="shared" si="5"/>
        <v>-2204.8335376517148</v>
      </c>
      <c r="AC63" s="640">
        <f t="shared" si="23"/>
        <v>-26458.002451820576</v>
      </c>
      <c r="AD63" s="647">
        <f t="shared" si="24"/>
        <v>-26458.002451820576</v>
      </c>
      <c r="AE63" s="642">
        <f t="shared" si="25"/>
        <v>0</v>
      </c>
      <c r="AF63" s="642">
        <f>'BTL-Amort'!$H$203+'Angel-Amort'!$H$203</f>
        <v>0</v>
      </c>
      <c r="AG63" s="642">
        <f t="shared" si="6"/>
        <v>0</v>
      </c>
      <c r="AH63" s="643">
        <f>(SUM($AC$48:AC63)+AG63)/$R$5</f>
        <v>-283424.70998216356</v>
      </c>
      <c r="AI63" s="635">
        <f t="shared" si="7"/>
        <v>-8962.2408190188435</v>
      </c>
      <c r="AJ63" s="644">
        <f t="shared" si="8"/>
        <v>0</v>
      </c>
      <c r="AK63" s="637">
        <f t="shared" si="9"/>
        <v>-8962.2408190188435</v>
      </c>
      <c r="AL63" s="637">
        <f>(SUM($AI$47:AI63))+AJ63</f>
        <v>-154003.47318400256</v>
      </c>
      <c r="AM63" s="646"/>
      <c r="AN63" s="646"/>
      <c r="AO63" s="638"/>
      <c r="AP63" s="638">
        <f t="shared" si="27"/>
        <v>-26458.002451820576</v>
      </c>
    </row>
    <row r="64" spans="1:42" ht="18" customHeight="1" x14ac:dyDescent="0.65">
      <c r="A64" s="195"/>
      <c r="B64" s="630">
        <v>17</v>
      </c>
      <c r="C64" s="639">
        <f t="shared" si="10"/>
        <v>0</v>
      </c>
      <c r="D64" s="639">
        <f t="shared" si="11"/>
        <v>0</v>
      </c>
      <c r="E64" s="639">
        <f t="shared" si="12"/>
        <v>0</v>
      </c>
      <c r="F64" s="633"/>
      <c r="G64" s="639">
        <f t="shared" si="13"/>
        <v>0</v>
      </c>
      <c r="H64" s="639">
        <f t="shared" si="14"/>
        <v>0</v>
      </c>
      <c r="I64" s="639">
        <f t="shared" si="15"/>
        <v>0</v>
      </c>
      <c r="J64" s="639">
        <f t="shared" si="16"/>
        <v>0</v>
      </c>
      <c r="K64" s="639">
        <f t="shared" si="17"/>
        <v>0</v>
      </c>
      <c r="L64" s="639"/>
      <c r="M64" s="639">
        <f t="shared" si="18"/>
        <v>0</v>
      </c>
      <c r="N64" s="639">
        <f t="shared" si="19"/>
        <v>0</v>
      </c>
      <c r="O64" s="639">
        <f t="shared" si="20"/>
        <v>0</v>
      </c>
      <c r="P64" s="639">
        <f t="shared" si="20"/>
        <v>304.84220216228056</v>
      </c>
      <c r="Q64" s="639">
        <f t="shared" si="20"/>
        <v>762.10550540570148</v>
      </c>
      <c r="R64" s="639">
        <f t="shared" si="20"/>
        <v>457.26330324342092</v>
      </c>
      <c r="S64" s="639"/>
      <c r="T64" s="639">
        <f t="shared" si="20"/>
        <v>304.84220216228056</v>
      </c>
      <c r="U64" s="639">
        <f t="shared" si="20"/>
        <v>508.0703369371343</v>
      </c>
      <c r="V64" s="639">
        <f t="shared" si="21"/>
        <v>0</v>
      </c>
      <c r="W64" s="639">
        <f t="shared" si="22"/>
        <v>0</v>
      </c>
      <c r="X64" s="639">
        <f t="shared" si="22"/>
        <v>0</v>
      </c>
      <c r="Y64" s="633">
        <f t="shared" si="2"/>
        <v>0</v>
      </c>
      <c r="Z64" s="633">
        <f t="shared" si="3"/>
        <v>0</v>
      </c>
      <c r="AA64" s="633">
        <f t="shared" si="4"/>
        <v>2337.1235499108179</v>
      </c>
      <c r="AB64" s="633">
        <f t="shared" si="5"/>
        <v>-2337.1235499108179</v>
      </c>
      <c r="AC64" s="640">
        <f t="shared" si="23"/>
        <v>-28045.482598929815</v>
      </c>
      <c r="AD64" s="647">
        <f t="shared" si="24"/>
        <v>-28045.482598929815</v>
      </c>
      <c r="AE64" s="642">
        <f t="shared" si="25"/>
        <v>0</v>
      </c>
      <c r="AF64" s="642">
        <f>'BTL-Amort'!$H$215+'Angel-Amort'!$H$215</f>
        <v>0</v>
      </c>
      <c r="AG64" s="642">
        <f t="shared" si="6"/>
        <v>0</v>
      </c>
      <c r="AH64" s="643">
        <f>(SUM($AC$48:AC64)+AG64)/$R$5</f>
        <v>-311470.1925810934</v>
      </c>
      <c r="AI64" s="635">
        <f t="shared" si="7"/>
        <v>-8878.4815590280141</v>
      </c>
      <c r="AJ64" s="644">
        <f t="shared" si="8"/>
        <v>0</v>
      </c>
      <c r="AK64" s="637">
        <f t="shared" si="9"/>
        <v>-8878.4815590280141</v>
      </c>
      <c r="AL64" s="637">
        <f>(SUM($AI$47:AI64))+AJ64</f>
        <v>-162881.95474303057</v>
      </c>
      <c r="AM64" s="646"/>
      <c r="AN64" s="646"/>
      <c r="AO64" s="638"/>
      <c r="AP64" s="638">
        <f t="shared" si="27"/>
        <v>-28045.482598929815</v>
      </c>
    </row>
    <row r="65" spans="1:42" ht="18" customHeight="1" x14ac:dyDescent="0.65">
      <c r="A65" s="195"/>
      <c r="B65" s="630">
        <v>18</v>
      </c>
      <c r="C65" s="639">
        <f t="shared" si="10"/>
        <v>0</v>
      </c>
      <c r="D65" s="639">
        <f t="shared" si="11"/>
        <v>0</v>
      </c>
      <c r="E65" s="639">
        <f t="shared" si="12"/>
        <v>0</v>
      </c>
      <c r="F65" s="633"/>
      <c r="G65" s="639">
        <f t="shared" si="13"/>
        <v>0</v>
      </c>
      <c r="H65" s="639">
        <f t="shared" si="14"/>
        <v>0</v>
      </c>
      <c r="I65" s="639">
        <f t="shared" si="15"/>
        <v>0</v>
      </c>
      <c r="J65" s="639">
        <f t="shared" si="16"/>
        <v>0</v>
      </c>
      <c r="K65" s="639">
        <f t="shared" si="17"/>
        <v>0</v>
      </c>
      <c r="L65" s="639"/>
      <c r="M65" s="639">
        <f t="shared" si="18"/>
        <v>0</v>
      </c>
      <c r="N65" s="639">
        <f t="shared" si="19"/>
        <v>0</v>
      </c>
      <c r="O65" s="639">
        <f t="shared" si="20"/>
        <v>0</v>
      </c>
      <c r="P65" s="639">
        <f t="shared" si="20"/>
        <v>323.1327342920174</v>
      </c>
      <c r="Q65" s="639">
        <f t="shared" si="20"/>
        <v>807.83183573004362</v>
      </c>
      <c r="R65" s="639">
        <f t="shared" si="20"/>
        <v>484.69910143802616</v>
      </c>
      <c r="S65" s="639"/>
      <c r="T65" s="639">
        <f t="shared" si="20"/>
        <v>323.1327342920174</v>
      </c>
      <c r="U65" s="639">
        <f t="shared" si="20"/>
        <v>538.55455715336234</v>
      </c>
      <c r="V65" s="639">
        <f t="shared" si="21"/>
        <v>0</v>
      </c>
      <c r="W65" s="639">
        <f t="shared" si="22"/>
        <v>0</v>
      </c>
      <c r="X65" s="639">
        <f t="shared" si="22"/>
        <v>0</v>
      </c>
      <c r="Y65" s="633">
        <f t="shared" si="2"/>
        <v>0</v>
      </c>
      <c r="Z65" s="633">
        <f t="shared" si="3"/>
        <v>0</v>
      </c>
      <c r="AA65" s="633">
        <f t="shared" si="4"/>
        <v>2477.350962905467</v>
      </c>
      <c r="AB65" s="633">
        <f t="shared" si="5"/>
        <v>-2477.350962905467</v>
      </c>
      <c r="AC65" s="640">
        <f t="shared" si="23"/>
        <v>-29728.211554865604</v>
      </c>
      <c r="AD65" s="647">
        <f t="shared" si="24"/>
        <v>-29728.211554865604</v>
      </c>
      <c r="AE65" s="642">
        <f t="shared" si="25"/>
        <v>0</v>
      </c>
      <c r="AF65" s="642">
        <f>'BTL-Amort'!$H$227+'Angel-Amort'!$H$227</f>
        <v>0</v>
      </c>
      <c r="AG65" s="642">
        <f t="shared" si="6"/>
        <v>0</v>
      </c>
      <c r="AH65" s="643">
        <f>(SUM($AC$48:AC65)+AG65)/$R$5</f>
        <v>-341198.40413595899</v>
      </c>
      <c r="AI65" s="635">
        <f t="shared" si="7"/>
        <v>-8795.5050958595275</v>
      </c>
      <c r="AJ65" s="644">
        <f t="shared" si="8"/>
        <v>0</v>
      </c>
      <c r="AK65" s="637">
        <f t="shared" si="9"/>
        <v>-8795.5050958595275</v>
      </c>
      <c r="AL65" s="637">
        <f>(SUM($AI$47:AI65))+AJ65</f>
        <v>-171677.45983889009</v>
      </c>
      <c r="AM65" s="646"/>
      <c r="AN65" s="646"/>
      <c r="AO65" s="638"/>
      <c r="AP65" s="638">
        <f t="shared" si="27"/>
        <v>-29728.211554865604</v>
      </c>
    </row>
    <row r="66" spans="1:42" ht="18" customHeight="1" x14ac:dyDescent="0.65">
      <c r="A66" s="195"/>
      <c r="B66" s="630">
        <v>19</v>
      </c>
      <c r="C66" s="639">
        <f t="shared" si="10"/>
        <v>0</v>
      </c>
      <c r="D66" s="639">
        <f t="shared" si="11"/>
        <v>0</v>
      </c>
      <c r="E66" s="639">
        <f t="shared" si="12"/>
        <v>0</v>
      </c>
      <c r="F66" s="633"/>
      <c r="G66" s="639">
        <f t="shared" si="13"/>
        <v>0</v>
      </c>
      <c r="H66" s="639">
        <f t="shared" si="14"/>
        <v>0</v>
      </c>
      <c r="I66" s="639">
        <f t="shared" si="15"/>
        <v>0</v>
      </c>
      <c r="J66" s="639">
        <f t="shared" si="16"/>
        <v>0</v>
      </c>
      <c r="K66" s="639">
        <f t="shared" si="17"/>
        <v>0</v>
      </c>
      <c r="L66" s="639"/>
      <c r="M66" s="639">
        <f t="shared" si="18"/>
        <v>0</v>
      </c>
      <c r="N66" s="639">
        <f t="shared" si="19"/>
        <v>0</v>
      </c>
      <c r="O66" s="639">
        <f t="shared" si="20"/>
        <v>0</v>
      </c>
      <c r="P66" s="639">
        <f t="shared" si="20"/>
        <v>342.52069834953846</v>
      </c>
      <c r="Q66" s="639">
        <f t="shared" si="20"/>
        <v>856.30174587384624</v>
      </c>
      <c r="R66" s="639">
        <f t="shared" si="20"/>
        <v>513.78104752430772</v>
      </c>
      <c r="S66" s="639"/>
      <c r="T66" s="639">
        <f t="shared" si="20"/>
        <v>342.52069834953846</v>
      </c>
      <c r="U66" s="639">
        <f t="shared" si="20"/>
        <v>570.86783058256412</v>
      </c>
      <c r="V66" s="639">
        <f t="shared" si="21"/>
        <v>0</v>
      </c>
      <c r="W66" s="639">
        <f t="shared" si="22"/>
        <v>0</v>
      </c>
      <c r="X66" s="639">
        <f t="shared" si="22"/>
        <v>0</v>
      </c>
      <c r="Y66" s="633">
        <f t="shared" si="2"/>
        <v>0</v>
      </c>
      <c r="Z66" s="633">
        <f t="shared" si="3"/>
        <v>0</v>
      </c>
      <c r="AA66" s="633">
        <f t="shared" si="4"/>
        <v>2625.9920206797951</v>
      </c>
      <c r="AB66" s="633">
        <f t="shared" si="5"/>
        <v>-2625.9920206797951</v>
      </c>
      <c r="AC66" s="640">
        <f t="shared" si="23"/>
        <v>-31511.904248157542</v>
      </c>
      <c r="AD66" s="647">
        <f t="shared" si="24"/>
        <v>-31511.904248157542</v>
      </c>
      <c r="AE66" s="642">
        <f t="shared" si="25"/>
        <v>0</v>
      </c>
      <c r="AF66" s="642">
        <f>'BTL-Amort'!$H$239+'Angel-Amort'!$H$239</f>
        <v>0</v>
      </c>
      <c r="AG66" s="642">
        <f t="shared" si="6"/>
        <v>0</v>
      </c>
      <c r="AH66" s="643">
        <f>(SUM($AC$48:AC66)+AG66)/$R$5</f>
        <v>-372710.30838411651</v>
      </c>
      <c r="AI66" s="635">
        <f t="shared" si="7"/>
        <v>-8713.3041136552329</v>
      </c>
      <c r="AJ66" s="644">
        <f t="shared" si="8"/>
        <v>0</v>
      </c>
      <c r="AK66" s="637">
        <f t="shared" si="9"/>
        <v>-8713.3041136552329</v>
      </c>
      <c r="AL66" s="637">
        <f>(SUM($AI$47:AI66))+AJ66</f>
        <v>-180390.76395254533</v>
      </c>
      <c r="AM66" s="646"/>
      <c r="AN66" s="646"/>
      <c r="AO66" s="638"/>
      <c r="AP66" s="638">
        <f t="shared" si="27"/>
        <v>-31511.904248157542</v>
      </c>
    </row>
    <row r="67" spans="1:42" ht="18" customHeight="1" x14ac:dyDescent="0.65">
      <c r="A67" s="195"/>
      <c r="B67" s="630">
        <v>20</v>
      </c>
      <c r="C67" s="639">
        <f t="shared" si="10"/>
        <v>0</v>
      </c>
      <c r="D67" s="639">
        <f t="shared" si="11"/>
        <v>0</v>
      </c>
      <c r="E67" s="639">
        <f t="shared" si="12"/>
        <v>0</v>
      </c>
      <c r="F67" s="633"/>
      <c r="G67" s="639">
        <f t="shared" si="13"/>
        <v>0</v>
      </c>
      <c r="H67" s="639">
        <f t="shared" si="14"/>
        <v>0</v>
      </c>
      <c r="I67" s="639">
        <f t="shared" si="15"/>
        <v>0</v>
      </c>
      <c r="J67" s="639">
        <f t="shared" si="16"/>
        <v>0</v>
      </c>
      <c r="K67" s="639">
        <f t="shared" si="17"/>
        <v>0</v>
      </c>
      <c r="L67" s="639"/>
      <c r="M67" s="639">
        <f t="shared" si="18"/>
        <v>0</v>
      </c>
      <c r="N67" s="639">
        <f t="shared" si="19"/>
        <v>0</v>
      </c>
      <c r="O67" s="639">
        <f t="shared" si="20"/>
        <v>0</v>
      </c>
      <c r="P67" s="639">
        <f t="shared" si="20"/>
        <v>363.07194025051075</v>
      </c>
      <c r="Q67" s="639">
        <f t="shared" si="20"/>
        <v>907.67985062627702</v>
      </c>
      <c r="R67" s="639">
        <f t="shared" si="20"/>
        <v>544.60791037576621</v>
      </c>
      <c r="S67" s="639"/>
      <c r="T67" s="639">
        <f t="shared" si="20"/>
        <v>363.07194025051075</v>
      </c>
      <c r="U67" s="639">
        <f t="shared" si="20"/>
        <v>605.11990041751801</v>
      </c>
      <c r="V67" s="639">
        <f t="shared" si="21"/>
        <v>0</v>
      </c>
      <c r="W67" s="639">
        <f t="shared" si="22"/>
        <v>0</v>
      </c>
      <c r="X67" s="639">
        <f t="shared" si="22"/>
        <v>0</v>
      </c>
      <c r="Y67" s="633">
        <f t="shared" si="2"/>
        <v>0</v>
      </c>
      <c r="Z67" s="633">
        <f t="shared" si="3"/>
        <v>0</v>
      </c>
      <c r="AA67" s="633">
        <f t="shared" si="4"/>
        <v>2783.5515419205822</v>
      </c>
      <c r="AB67" s="633">
        <f t="shared" si="5"/>
        <v>-2783.5515419205822</v>
      </c>
      <c r="AC67" s="640">
        <f t="shared" si="23"/>
        <v>-33402.618503046986</v>
      </c>
      <c r="AD67" s="647">
        <f t="shared" si="24"/>
        <v>-33402.618503046986</v>
      </c>
      <c r="AE67" s="642">
        <f t="shared" si="25"/>
        <v>0</v>
      </c>
      <c r="AF67" s="642">
        <f>'BTL-Amort'!$H$251+'Angel-Amort'!$H$251</f>
        <v>0</v>
      </c>
      <c r="AG67" s="642">
        <f t="shared" si="6"/>
        <v>0</v>
      </c>
      <c r="AH67" s="643">
        <f>(SUM($AC$48:AC67)+AG67)/$R$5</f>
        <v>-406112.92688716348</v>
      </c>
      <c r="AI67" s="635">
        <f t="shared" si="7"/>
        <v>-8631.8713649294823</v>
      </c>
      <c r="AJ67" s="644">
        <f t="shared" si="8"/>
        <v>0</v>
      </c>
      <c r="AK67" s="637">
        <f t="shared" si="9"/>
        <v>-8631.8713649294823</v>
      </c>
      <c r="AL67" s="637">
        <f>(SUM($AI$47:AI67))+AJ67</f>
        <v>-189022.63531747481</v>
      </c>
      <c r="AM67" s="646"/>
      <c r="AN67" s="646"/>
      <c r="AO67" s="645"/>
      <c r="AP67" s="645">
        <f>AC67+AG67</f>
        <v>-33402.618503046986</v>
      </c>
    </row>
    <row r="68" spans="1:42" ht="18" customHeight="1" x14ac:dyDescent="0.65">
      <c r="A68" s="195"/>
      <c r="B68" s="195"/>
      <c r="C68" s="195"/>
      <c r="D68" s="195"/>
      <c r="E68" s="195"/>
      <c r="F68" s="195"/>
      <c r="G68" s="195"/>
      <c r="H68" s="195"/>
      <c r="I68" s="195"/>
      <c r="J68" s="195"/>
      <c r="K68" s="195"/>
      <c r="L68" s="195"/>
      <c r="M68" s="195"/>
      <c r="N68" s="195"/>
      <c r="O68" s="195"/>
      <c r="P68" s="195"/>
      <c r="Q68" s="195"/>
      <c r="R68" s="195"/>
      <c r="S68" s="195"/>
      <c r="T68" s="195"/>
      <c r="U68" s="283"/>
      <c r="V68" s="283"/>
      <c r="W68" s="283"/>
      <c r="X68" s="283"/>
      <c r="Y68" s="283"/>
      <c r="Z68" s="283"/>
      <c r="AA68" s="283"/>
      <c r="AB68" s="195"/>
      <c r="AC68" s="195"/>
      <c r="AD68" s="195"/>
      <c r="AE68" s="195"/>
      <c r="AF68" s="195"/>
      <c r="AG68" s="195"/>
      <c r="AH68" s="195"/>
      <c r="AI68" s="195"/>
      <c r="AJ68" s="195"/>
      <c r="AK68" s="195"/>
      <c r="AL68" s="195"/>
    </row>
    <row r="69" spans="1:42" ht="18" customHeight="1" x14ac:dyDescent="0.65">
      <c r="V69" s="137"/>
      <c r="AB69" s="137"/>
      <c r="AC69" s="137"/>
      <c r="AD69" s="137"/>
      <c r="AE69" s="137"/>
    </row>
    <row r="70" spans="1:42" ht="18" customHeight="1" x14ac:dyDescent="0.65">
      <c r="W70" s="157"/>
      <c r="X70" s="157"/>
      <c r="Y70" s="157"/>
      <c r="Z70" s="157"/>
      <c r="AA70" s="157"/>
      <c r="AB70" s="157"/>
      <c r="AC70" s="157"/>
      <c r="AD70" s="157"/>
      <c r="AE70" s="157"/>
      <c r="AF70" s="157"/>
      <c r="AG70" s="157"/>
    </row>
    <row r="71" spans="1:42" ht="18" customHeight="1" x14ac:dyDescent="0.65">
      <c r="X71" s="157"/>
    </row>
    <row r="72" spans="1:42" ht="18" customHeight="1" x14ac:dyDescent="0.65">
      <c r="W72" s="157"/>
      <c r="X72" s="157"/>
    </row>
  </sheetData>
  <sheetProtection password="ED20" sheet="1" objects="1" scenarios="1"/>
  <mergeCells count="34">
    <mergeCell ref="Z10:AA17"/>
    <mergeCell ref="AE45:AG45"/>
    <mergeCell ref="Y45:AD45"/>
    <mergeCell ref="D45:X45"/>
    <mergeCell ref="AI45:AL45"/>
    <mergeCell ref="U19:V19"/>
    <mergeCell ref="B45:C45"/>
    <mergeCell ref="AM45:AP45"/>
    <mergeCell ref="U1:AA1"/>
    <mergeCell ref="U2:AA2"/>
    <mergeCell ref="U4:V4"/>
    <mergeCell ref="M16:S17"/>
    <mergeCell ref="R18:R19"/>
    <mergeCell ref="U3:V3"/>
    <mergeCell ref="U6:AA7"/>
    <mergeCell ref="U8:U9"/>
    <mergeCell ref="V8:V9"/>
    <mergeCell ref="W8:W9"/>
    <mergeCell ref="X8:X9"/>
    <mergeCell ref="Y8:Y9"/>
    <mergeCell ref="Z8:AA9"/>
    <mergeCell ref="B1:S1"/>
    <mergeCell ref="B2:K2"/>
    <mergeCell ref="G24:J24"/>
    <mergeCell ref="M27:S28"/>
    <mergeCell ref="P29:P31"/>
    <mergeCell ref="Q29:Q31"/>
    <mergeCell ref="R29:R31"/>
    <mergeCell ref="M29:M31"/>
    <mergeCell ref="O29:O31"/>
    <mergeCell ref="M2:S2"/>
    <mergeCell ref="G4:J4"/>
    <mergeCell ref="M18:M19"/>
    <mergeCell ref="O18:Q18"/>
  </mergeCells>
  <conditionalFormatting sqref="AG48:AH48 AJ48 AI48:AI67 AC48:AE67">
    <cfRule type="cellIs" dxfId="145" priority="146" operator="lessThan">
      <formula>0</formula>
    </cfRule>
  </conditionalFormatting>
  <conditionalFormatting sqref="O20:Q24 O32:P35">
    <cfRule type="cellIs" dxfId="144" priority="135" operator="lessThan">
      <formula>0</formula>
    </cfRule>
    <cfRule type="cellIs" dxfId="143" priority="136" operator="greaterThan">
      <formula>0</formula>
    </cfRule>
  </conditionalFormatting>
  <conditionalFormatting sqref="AB48:AB67">
    <cfRule type="cellIs" dxfId="142" priority="133" operator="lessThan">
      <formula>0</formula>
    </cfRule>
  </conditionalFormatting>
  <conditionalFormatting sqref="AB48:AD67">
    <cfRule type="cellIs" dxfId="141" priority="131" operator="greaterThan">
      <formula>0</formula>
    </cfRule>
  </conditionalFormatting>
  <conditionalFormatting sqref="AJ49:AJ67">
    <cfRule type="cellIs" dxfId="140" priority="130" operator="lessThan">
      <formula>0</formula>
    </cfRule>
  </conditionalFormatting>
  <conditionalFormatting sqref="AG49:AH67">
    <cfRule type="cellIs" dxfId="139" priority="128" operator="lessThan">
      <formula>0</formula>
    </cfRule>
  </conditionalFormatting>
  <conditionalFormatting sqref="R20:R24">
    <cfRule type="cellIs" dxfId="138" priority="116" operator="greaterThanOrEqual">
      <formula>0</formula>
    </cfRule>
    <cfRule type="cellIs" dxfId="137" priority="117" operator="lessThan">
      <formula>0</formula>
    </cfRule>
  </conditionalFormatting>
  <conditionalFormatting sqref="O33:O35">
    <cfRule type="cellIs" dxfId="136" priority="115" operator="greaterThan">
      <formula>0</formula>
    </cfRule>
  </conditionalFormatting>
  <conditionalFormatting sqref="O33:O35">
    <cfRule type="cellIs" dxfId="135" priority="114" operator="lessThan">
      <formula>0</formula>
    </cfRule>
  </conditionalFormatting>
  <conditionalFormatting sqref="P20">
    <cfRule type="cellIs" dxfId="134" priority="113" operator="greaterThan">
      <formula>0</formula>
    </cfRule>
  </conditionalFormatting>
  <conditionalFormatting sqref="P20">
    <cfRule type="cellIs" dxfId="133" priority="112" operator="lessThan">
      <formula>0</formula>
    </cfRule>
  </conditionalFormatting>
  <conditionalFormatting sqref="Q32:Q35">
    <cfRule type="cellIs" dxfId="132" priority="110" operator="lessThan">
      <formula>1</formula>
    </cfRule>
    <cfRule type="cellIs" dxfId="131" priority="111" operator="greaterThanOrEqual">
      <formula>1</formula>
    </cfRule>
  </conditionalFormatting>
  <conditionalFormatting sqref="Q21:Q24">
    <cfRule type="cellIs" dxfId="130" priority="109" operator="greaterThan">
      <formula>0</formula>
    </cfRule>
  </conditionalFormatting>
  <conditionalFormatting sqref="Q21:Q24">
    <cfRule type="cellIs" dxfId="129" priority="108" operator="lessThan">
      <formula>0</formula>
    </cfRule>
  </conditionalFormatting>
  <conditionalFormatting sqref="Q20">
    <cfRule type="cellIs" dxfId="128" priority="107" operator="greaterThan">
      <formula>0</formula>
    </cfRule>
  </conditionalFormatting>
  <conditionalFormatting sqref="Q20">
    <cfRule type="cellIs" dxfId="127" priority="106" operator="lessThan">
      <formula>0</formula>
    </cfRule>
  </conditionalFormatting>
  <conditionalFormatting sqref="Y72">
    <cfRule type="cellIs" dxfId="126" priority="103" operator="lessThan">
      <formula>0</formula>
    </cfRule>
  </conditionalFormatting>
  <conditionalFormatting sqref="Z5:AA5">
    <cfRule type="cellIs" dxfId="125" priority="92" operator="greaterThan">
      <formula>0</formula>
    </cfRule>
  </conditionalFormatting>
  <conditionalFormatting sqref="Z5:AA5">
    <cfRule type="cellIs" dxfId="124" priority="91" operator="lessThan">
      <formula>0</formula>
    </cfRule>
  </conditionalFormatting>
  <conditionalFormatting sqref="W5:Y5">
    <cfRule type="cellIs" dxfId="123" priority="90" operator="greaterThan">
      <formula>0</formula>
    </cfRule>
  </conditionalFormatting>
  <conditionalFormatting sqref="W5:Y5">
    <cfRule type="cellIs" dxfId="122" priority="89" operator="lessThan">
      <formula>0</formula>
    </cfRule>
  </conditionalFormatting>
  <conditionalFormatting sqref="U5:V5">
    <cfRule type="cellIs" dxfId="121" priority="88" operator="greaterThan">
      <formula>0</formula>
    </cfRule>
  </conditionalFormatting>
  <conditionalFormatting sqref="U5:V5">
    <cfRule type="cellIs" dxfId="120" priority="87" operator="lessThan">
      <formula>0</formula>
    </cfRule>
  </conditionalFormatting>
  <conditionalFormatting sqref="R32:R35">
    <cfRule type="cellIs" dxfId="119" priority="387" operator="greaterThan">
      <formula>$E$7</formula>
    </cfRule>
    <cfRule type="cellIs" dxfId="118" priority="388" operator="lessThanOrEqual">
      <formula>$E$7</formula>
    </cfRule>
  </conditionalFormatting>
  <conditionalFormatting sqref="R13">
    <cfRule type="cellIs" dxfId="117" priority="59" operator="lessThan">
      <formula>0</formula>
    </cfRule>
    <cfRule type="cellIs" dxfId="116" priority="60" operator="greaterThanOrEqual">
      <formula>0</formula>
    </cfRule>
  </conditionalFormatting>
  <conditionalFormatting sqref="R7">
    <cfRule type="cellIs" dxfId="115" priority="75" operator="lessThan">
      <formula>0.1</formula>
    </cfRule>
    <cfRule type="cellIs" dxfId="114" priority="76" operator="greaterThanOrEqual">
      <formula>0.1</formula>
    </cfRule>
  </conditionalFormatting>
  <conditionalFormatting sqref="R10">
    <cfRule type="cellIs" dxfId="113" priority="67" operator="lessThan">
      <formula>0</formula>
    </cfRule>
    <cfRule type="cellIs" dxfId="112" priority="74" operator="greaterThanOrEqual">
      <formula>0</formula>
    </cfRule>
  </conditionalFormatting>
  <conditionalFormatting sqref="R11">
    <cfRule type="cellIs" dxfId="111" priority="72" operator="greaterThan">
      <formula>0.4</formula>
    </cfRule>
    <cfRule type="cellIs" dxfId="110" priority="73" operator="lessThanOrEqual">
      <formula>0.4</formula>
    </cfRule>
  </conditionalFormatting>
  <conditionalFormatting sqref="R8">
    <cfRule type="cellIs" dxfId="109" priority="70" operator="greaterThanOrEqual">
      <formula>0.02</formula>
    </cfRule>
    <cfRule type="cellIs" dxfId="108" priority="71" operator="lessThan">
      <formula>0.02</formula>
    </cfRule>
  </conditionalFormatting>
  <conditionalFormatting sqref="R9">
    <cfRule type="cellIs" dxfId="107" priority="68" operator="greaterThan">
      <formula>0.16</formula>
    </cfRule>
    <cfRule type="cellIs" dxfId="106" priority="69" operator="lessThan">
      <formula>0.16</formula>
    </cfRule>
  </conditionalFormatting>
  <conditionalFormatting sqref="R14">
    <cfRule type="cellIs" dxfId="105" priority="65" operator="greaterThan">
      <formula>1</formula>
    </cfRule>
    <cfRule type="cellIs" dxfId="104" priority="66" operator="lessThan">
      <formula>1</formula>
    </cfRule>
  </conditionalFormatting>
  <conditionalFormatting sqref="R6">
    <cfRule type="cellIs" dxfId="103" priority="63" operator="lessThan">
      <formula>0</formula>
    </cfRule>
    <cfRule type="cellIs" dxfId="102" priority="64" operator="greaterThanOrEqual">
      <formula>0</formula>
    </cfRule>
  </conditionalFormatting>
  <conditionalFormatting sqref="R5">
    <cfRule type="cellIs" dxfId="101" priority="61" operator="lessThan">
      <formula>0</formula>
    </cfRule>
    <cfRule type="cellIs" dxfId="100" priority="62" operator="greaterThanOrEqual">
      <formula>0</formula>
    </cfRule>
  </conditionalFormatting>
  <conditionalFormatting sqref="R12">
    <cfRule type="cellIs" dxfId="99" priority="77" operator="lessThan">
      <formula>$E$7+3%</formula>
    </cfRule>
    <cfRule type="cellIs" dxfId="98" priority="78" operator="greaterThanOrEqual">
      <formula>$E$7+3%</formula>
    </cfRule>
  </conditionalFormatting>
  <conditionalFormatting sqref="AF66">
    <cfRule type="cellIs" dxfId="97" priority="1" operator="lessThan">
      <formula>0</formula>
    </cfRule>
  </conditionalFormatting>
  <conditionalFormatting sqref="AF66">
    <cfRule type="cellIs" dxfId="96" priority="2" operator="lessThan">
      <formula>0</formula>
    </cfRule>
  </conditionalFormatting>
  <conditionalFormatting sqref="AF48:AF67">
    <cfRule type="cellIs" dxfId="95" priority="14" operator="lessThan">
      <formula>0</formula>
    </cfRule>
  </conditionalFormatting>
  <conditionalFormatting sqref="AF49:AF67">
    <cfRule type="cellIs" dxfId="94" priority="13" operator="lessThan">
      <formula>0</formula>
    </cfRule>
  </conditionalFormatting>
  <conditionalFormatting sqref="AF48:AF67">
    <cfRule type="cellIs" dxfId="93" priority="12" operator="lessThan">
      <formula>0</formula>
    </cfRule>
  </conditionalFormatting>
  <conditionalFormatting sqref="AF49:AF50 AF52:AF53 AF55:AF56 AF58:AF59 AF61:AF62 AF64:AF65 AF67">
    <cfRule type="cellIs" dxfId="92" priority="11" operator="lessThan">
      <formula>0</formula>
    </cfRule>
  </conditionalFormatting>
  <conditionalFormatting sqref="AF60">
    <cfRule type="cellIs" dxfId="91" priority="5" operator="lessThan">
      <formula>0</formula>
    </cfRule>
  </conditionalFormatting>
  <conditionalFormatting sqref="AF54">
    <cfRule type="cellIs" dxfId="90" priority="10" operator="lessThan">
      <formula>0</formula>
    </cfRule>
  </conditionalFormatting>
  <conditionalFormatting sqref="AF54">
    <cfRule type="cellIs" dxfId="89" priority="9" operator="lessThan">
      <formula>0</formula>
    </cfRule>
  </conditionalFormatting>
  <conditionalFormatting sqref="AF57">
    <cfRule type="cellIs" dxfId="88" priority="8" operator="lessThan">
      <formula>0</formula>
    </cfRule>
  </conditionalFormatting>
  <conditionalFormatting sqref="AF57">
    <cfRule type="cellIs" dxfId="87" priority="7" operator="lessThan">
      <formula>0</formula>
    </cfRule>
  </conditionalFormatting>
  <conditionalFormatting sqref="AF60">
    <cfRule type="cellIs" dxfId="86" priority="6" operator="lessThan">
      <formula>0</formula>
    </cfRule>
  </conditionalFormatting>
  <conditionalFormatting sqref="AF63">
    <cfRule type="cellIs" dxfId="85" priority="4" operator="lessThan">
      <formula>0</formula>
    </cfRule>
  </conditionalFormatting>
  <conditionalFormatting sqref="AF63">
    <cfRule type="cellIs" dxfId="84" priority="3" operator="lessThan">
      <formula>0</formula>
    </cfRule>
  </conditionalFormatting>
  <pageMargins left="0.7" right="0.7" top="0.75" bottom="0.75" header="0.3" footer="0.3"/>
  <pageSetup paperSize="9" scale="21" orientation="landscape" horizontalDpi="4294967293" verticalDpi="4294967293"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pageSetUpPr fitToPage="1"/>
  </sheetPr>
  <dimension ref="A1:AX76"/>
  <sheetViews>
    <sheetView showGridLines="0" topLeftCell="A16" zoomScale="80" zoomScaleNormal="80" workbookViewId="0">
      <selection activeCell="E23" sqref="E23"/>
    </sheetView>
  </sheetViews>
  <sheetFormatPr defaultColWidth="15.625" defaultRowHeight="18" customHeight="1" x14ac:dyDescent="0.65"/>
  <cols>
    <col min="1" max="1" width="2.625" style="301" customWidth="1"/>
    <col min="2" max="4" width="15.625" style="310"/>
    <col min="5" max="5" width="15.625" style="311"/>
    <col min="6" max="6" width="2.625" style="311" customWidth="1"/>
    <col min="7" max="7" width="15.625" style="311"/>
    <col min="8" max="10" width="12.625" style="311" customWidth="1"/>
    <col min="11" max="11" width="15.625" style="311"/>
    <col min="12" max="12" width="2.625" style="311" customWidth="1"/>
    <col min="13" max="14" width="12.625" style="311" customWidth="1"/>
    <col min="15" max="18" width="15.625" style="311" customWidth="1"/>
    <col min="19" max="19" width="2.625" style="311" customWidth="1"/>
    <col min="20" max="22" width="15.625" style="311" customWidth="1"/>
    <col min="23" max="25" width="15.625" style="310" customWidth="1"/>
    <col min="26" max="16384" width="15.625" style="301"/>
  </cols>
  <sheetData>
    <row r="1" spans="1:50" ht="36" customHeight="1" x14ac:dyDescent="0.65">
      <c r="A1" s="308"/>
      <c r="B1" s="893" t="s">
        <v>115</v>
      </c>
      <c r="C1" s="893"/>
      <c r="D1" s="893"/>
      <c r="E1" s="893"/>
      <c r="F1" s="893"/>
      <c r="G1" s="893"/>
      <c r="H1" s="893"/>
      <c r="I1" s="893"/>
      <c r="J1" s="893"/>
      <c r="K1" s="893"/>
      <c r="L1" s="893"/>
      <c r="M1" s="893"/>
      <c r="N1" s="893"/>
      <c r="O1" s="893"/>
      <c r="P1" s="893"/>
      <c r="Q1" s="893"/>
      <c r="R1" s="893"/>
      <c r="S1" s="893"/>
      <c r="T1" s="302"/>
      <c r="U1" s="893" t="s">
        <v>391</v>
      </c>
      <c r="V1" s="893"/>
      <c r="W1" s="893"/>
      <c r="X1" s="893"/>
      <c r="Y1" s="893"/>
      <c r="Z1" s="302"/>
      <c r="AA1" s="302"/>
      <c r="AB1" s="302"/>
      <c r="AC1" s="302"/>
      <c r="AD1" s="302"/>
      <c r="AE1" s="302"/>
      <c r="AF1" s="302"/>
      <c r="AG1" s="302"/>
      <c r="AH1" s="302"/>
      <c r="AI1" s="302"/>
      <c r="AJ1" s="302"/>
      <c r="AK1" s="302"/>
      <c r="AL1" s="302"/>
      <c r="AM1" s="350"/>
      <c r="AN1" s="350"/>
      <c r="AO1" s="350"/>
      <c r="AP1" s="350"/>
      <c r="AQ1" s="350"/>
      <c r="AR1" s="350"/>
      <c r="AS1" s="350"/>
      <c r="AT1" s="350"/>
      <c r="AU1" s="350"/>
      <c r="AV1" s="350"/>
      <c r="AW1" s="350"/>
      <c r="AX1" s="350"/>
    </row>
    <row r="2" spans="1:50" ht="36" customHeight="1" x14ac:dyDescent="0.65">
      <c r="A2" s="308"/>
      <c r="B2" s="819" t="s">
        <v>41</v>
      </c>
      <c r="C2" s="819"/>
      <c r="D2" s="819"/>
      <c r="E2" s="819"/>
      <c r="F2" s="819"/>
      <c r="G2" s="819"/>
      <c r="H2" s="819"/>
      <c r="I2" s="819"/>
      <c r="J2" s="819"/>
      <c r="K2" s="819"/>
      <c r="L2" s="308"/>
      <c r="M2" s="819" t="s">
        <v>42</v>
      </c>
      <c r="N2" s="819"/>
      <c r="O2" s="819"/>
      <c r="P2" s="819"/>
      <c r="Q2" s="819"/>
      <c r="R2" s="819"/>
      <c r="S2" s="819"/>
      <c r="T2" s="302"/>
      <c r="U2" s="819" t="s">
        <v>392</v>
      </c>
      <c r="V2" s="819"/>
      <c r="W2" s="819"/>
      <c r="X2" s="819"/>
      <c r="Y2" s="819"/>
      <c r="Z2" s="302"/>
      <c r="AA2" s="302"/>
      <c r="AB2" s="302"/>
      <c r="AC2" s="302"/>
      <c r="AD2" s="302"/>
      <c r="AE2" s="302"/>
      <c r="AF2" s="302"/>
      <c r="AG2" s="302"/>
      <c r="AH2" s="302"/>
      <c r="AI2" s="302"/>
      <c r="AJ2" s="302"/>
      <c r="AK2" s="302"/>
      <c r="AL2" s="302"/>
      <c r="AM2" s="350"/>
      <c r="AN2" s="350"/>
      <c r="AO2" s="350"/>
      <c r="AP2" s="350"/>
      <c r="AQ2" s="350"/>
      <c r="AR2" s="350"/>
      <c r="AS2" s="350"/>
      <c r="AT2" s="350"/>
      <c r="AU2" s="350"/>
      <c r="AV2" s="350"/>
      <c r="AW2" s="350"/>
      <c r="AX2" s="350"/>
    </row>
    <row r="3" spans="1:50" ht="36" customHeight="1" x14ac:dyDescent="0.65">
      <c r="A3" s="308"/>
      <c r="B3" s="185"/>
      <c r="C3" s="185"/>
      <c r="D3" s="185"/>
      <c r="E3" s="185"/>
      <c r="F3" s="185"/>
      <c r="G3" s="185"/>
      <c r="H3" s="185"/>
      <c r="I3" s="185"/>
      <c r="J3" s="185"/>
      <c r="K3" s="185"/>
      <c r="L3" s="308"/>
      <c r="M3" s="185"/>
      <c r="N3" s="185"/>
      <c r="O3" s="185"/>
      <c r="P3" s="185"/>
      <c r="Q3" s="185"/>
      <c r="R3" s="185"/>
      <c r="S3" s="185"/>
      <c r="T3" s="302"/>
      <c r="U3" s="865" t="s">
        <v>380</v>
      </c>
      <c r="V3" s="866"/>
      <c r="W3" s="413" t="s">
        <v>106</v>
      </c>
      <c r="X3" s="413" t="s">
        <v>153</v>
      </c>
      <c r="Y3" s="413" t="s">
        <v>89</v>
      </c>
      <c r="Z3" s="302"/>
      <c r="AA3" s="302"/>
      <c r="AB3" s="302"/>
      <c r="AC3" s="302"/>
      <c r="AD3" s="302"/>
      <c r="AE3" s="302"/>
      <c r="AF3" s="302"/>
      <c r="AG3" s="302"/>
      <c r="AH3" s="302"/>
      <c r="AI3" s="302"/>
      <c r="AJ3" s="302"/>
      <c r="AK3" s="302"/>
      <c r="AL3" s="302"/>
      <c r="AM3" s="350"/>
      <c r="AN3" s="350"/>
      <c r="AO3" s="350"/>
      <c r="AP3" s="350"/>
      <c r="AQ3" s="350"/>
      <c r="AR3" s="350"/>
      <c r="AS3" s="350"/>
      <c r="AT3" s="350"/>
      <c r="AU3" s="350"/>
      <c r="AV3" s="350"/>
      <c r="AW3" s="350"/>
      <c r="AX3" s="350"/>
    </row>
    <row r="4" spans="1:50" ht="18" customHeight="1" x14ac:dyDescent="0.65">
      <c r="A4" s="308"/>
      <c r="B4" s="892"/>
      <c r="C4" s="892"/>
      <c r="D4" s="892"/>
      <c r="E4" s="184"/>
      <c r="F4" s="184"/>
      <c r="G4" s="820" t="str">
        <f>'Master fill'!G4:J4</f>
        <v>BUYING EXPENSES</v>
      </c>
      <c r="H4" s="820"/>
      <c r="I4" s="820"/>
      <c r="J4" s="820"/>
      <c r="K4" s="61"/>
      <c r="L4" s="308"/>
      <c r="M4" s="185"/>
      <c r="N4" s="185"/>
      <c r="O4" s="185"/>
      <c r="P4" s="185"/>
      <c r="Q4" s="186" t="s">
        <v>109</v>
      </c>
      <c r="R4" s="187" t="s">
        <v>108</v>
      </c>
      <c r="S4" s="185"/>
      <c r="T4" s="302"/>
      <c r="U4" s="326" t="s">
        <v>116</v>
      </c>
      <c r="V4" s="327"/>
      <c r="W4" s="323">
        <v>0</v>
      </c>
      <c r="X4" s="274">
        <v>12</v>
      </c>
      <c r="Y4" s="314">
        <f t="shared" ref="Y4:Y9" si="0">W4*X4</f>
        <v>0</v>
      </c>
      <c r="Z4" s="302"/>
      <c r="AA4" s="302"/>
      <c r="AB4" s="302"/>
      <c r="AC4" s="302"/>
      <c r="AD4" s="302"/>
      <c r="AE4" s="302"/>
      <c r="AF4" s="302"/>
      <c r="AG4" s="302"/>
      <c r="AH4" s="302"/>
      <c r="AI4" s="302"/>
      <c r="AJ4" s="302"/>
      <c r="AK4" s="302"/>
      <c r="AL4" s="302"/>
      <c r="AM4" s="350"/>
      <c r="AN4" s="350"/>
      <c r="AO4" s="350"/>
      <c r="AP4" s="350"/>
      <c r="AQ4" s="350"/>
      <c r="AR4" s="350"/>
      <c r="AS4" s="350"/>
      <c r="AT4" s="350"/>
      <c r="AU4" s="350"/>
      <c r="AV4" s="350"/>
      <c r="AW4" s="350"/>
      <c r="AX4" s="350"/>
    </row>
    <row r="5" spans="1:50" ht="18" customHeight="1" x14ac:dyDescent="0.65">
      <c r="A5" s="308"/>
      <c r="B5" s="218"/>
      <c r="C5" s="218"/>
      <c r="D5" s="218"/>
      <c r="E5" s="218"/>
      <c r="F5" s="184"/>
      <c r="G5" s="218" t="str">
        <f>'Master fill'!G5</f>
        <v>Bond Registration Fees</v>
      </c>
      <c r="H5" s="62"/>
      <c r="I5" s="218"/>
      <c r="J5" s="218"/>
      <c r="K5" s="314">
        <f>'Master fill'!K5</f>
        <v>0</v>
      </c>
      <c r="L5" s="308"/>
      <c r="M5" s="126" t="s">
        <v>460</v>
      </c>
      <c r="N5" s="127"/>
      <c r="O5" s="127"/>
      <c r="P5" s="127"/>
      <c r="Q5" s="128" t="s">
        <v>110</v>
      </c>
      <c r="R5" s="223">
        <f>K21+K26-K32+1</f>
        <v>1</v>
      </c>
      <c r="S5" s="185"/>
      <c r="T5" s="302"/>
      <c r="U5" s="326" t="s">
        <v>120</v>
      </c>
      <c r="V5" s="327"/>
      <c r="W5" s="323">
        <v>0</v>
      </c>
      <c r="X5" s="274">
        <v>12</v>
      </c>
      <c r="Y5" s="314">
        <f t="shared" si="0"/>
        <v>0</v>
      </c>
      <c r="Z5" s="302"/>
      <c r="AA5" s="302"/>
      <c r="AB5" s="302"/>
      <c r="AC5" s="302"/>
      <c r="AD5" s="302"/>
      <c r="AE5" s="302"/>
      <c r="AF5" s="302"/>
      <c r="AG5" s="302"/>
      <c r="AH5" s="302"/>
      <c r="AI5" s="302"/>
      <c r="AJ5" s="302"/>
      <c r="AK5" s="302"/>
      <c r="AL5" s="302"/>
      <c r="AM5" s="350"/>
      <c r="AN5" s="350"/>
      <c r="AO5" s="350"/>
      <c r="AP5" s="350"/>
      <c r="AQ5" s="350"/>
      <c r="AR5" s="350"/>
      <c r="AS5" s="350"/>
      <c r="AT5" s="350"/>
      <c r="AU5" s="350"/>
      <c r="AV5" s="350"/>
      <c r="AW5" s="350"/>
      <c r="AX5" s="350"/>
    </row>
    <row r="6" spans="1:50" ht="18" customHeight="1" x14ac:dyDescent="0.65">
      <c r="A6" s="308"/>
      <c r="B6" s="218" t="str">
        <f>'Master fill'!B6</f>
        <v>Inflation Rate</v>
      </c>
      <c r="C6" s="218"/>
      <c r="D6" s="218"/>
      <c r="E6" s="265">
        <f>'Master fill'!E6</f>
        <v>0.06</v>
      </c>
      <c r="F6" s="184"/>
      <c r="G6" s="218" t="str">
        <f>'Master fill'!G6</f>
        <v>Transfer Fees &amp; Transfer Duty</v>
      </c>
      <c r="H6" s="62"/>
      <c r="I6" s="218"/>
      <c r="J6" s="218"/>
      <c r="K6" s="314">
        <f>'Master fill'!K6</f>
        <v>0</v>
      </c>
      <c r="L6" s="308"/>
      <c r="M6" s="126" t="s">
        <v>104</v>
      </c>
      <c r="N6" s="127"/>
      <c r="O6" s="127"/>
      <c r="P6" s="127"/>
      <c r="Q6" s="128" t="s">
        <v>110</v>
      </c>
      <c r="R6" s="223">
        <f>E13-E16</f>
        <v>0</v>
      </c>
      <c r="S6" s="220"/>
      <c r="T6" s="302"/>
      <c r="U6" s="326" t="s">
        <v>121</v>
      </c>
      <c r="V6" s="327"/>
      <c r="W6" s="323">
        <v>0</v>
      </c>
      <c r="X6" s="274">
        <v>12</v>
      </c>
      <c r="Y6" s="314">
        <f t="shared" si="0"/>
        <v>0</v>
      </c>
      <c r="Z6" s="302"/>
      <c r="AA6" s="302"/>
      <c r="AB6" s="302"/>
      <c r="AC6" s="302"/>
      <c r="AD6" s="302"/>
      <c r="AE6" s="302"/>
      <c r="AF6" s="302"/>
      <c r="AG6" s="302"/>
      <c r="AH6" s="302"/>
      <c r="AI6" s="302"/>
      <c r="AJ6" s="302"/>
      <c r="AK6" s="302"/>
      <c r="AL6" s="302"/>
      <c r="AM6" s="350"/>
      <c r="AN6" s="350"/>
      <c r="AO6" s="350"/>
      <c r="AP6" s="350"/>
      <c r="AQ6" s="350"/>
      <c r="AR6" s="350"/>
      <c r="AS6" s="350"/>
      <c r="AT6" s="350"/>
      <c r="AU6" s="350"/>
      <c r="AV6" s="350"/>
      <c r="AW6" s="350"/>
      <c r="AX6" s="350"/>
    </row>
    <row r="7" spans="1:50" ht="18" customHeight="1" x14ac:dyDescent="0.65">
      <c r="A7" s="308"/>
      <c r="B7" s="218" t="str">
        <f>'Master fill'!B7</f>
        <v>Prime Interest Rate or Waited Average Cost of Capital</v>
      </c>
      <c r="C7" s="200"/>
      <c r="D7" s="201"/>
      <c r="E7" s="265">
        <f>'Master fill'!E7</f>
        <v>7.0000000000000007E-2</v>
      </c>
      <c r="F7" s="184"/>
      <c r="G7" s="218" t="str">
        <f>'Master fill'!G7</f>
        <v>Endorsement of Instalment Sale</v>
      </c>
      <c r="H7" s="218"/>
      <c r="I7" s="218"/>
      <c r="J7" s="218"/>
      <c r="K7" s="314">
        <f>'Master fill'!K7</f>
        <v>0</v>
      </c>
      <c r="L7" s="308"/>
      <c r="M7" s="128" t="s">
        <v>27</v>
      </c>
      <c r="N7" s="129"/>
      <c r="O7" s="129"/>
      <c r="P7" s="128"/>
      <c r="Q7" s="128" t="s">
        <v>87</v>
      </c>
      <c r="R7" s="131" t="e">
        <f>1-($E$16/$E$13)</f>
        <v>#DIV/0!</v>
      </c>
      <c r="S7" s="220"/>
      <c r="T7" s="302"/>
      <c r="U7" s="322" t="s">
        <v>394</v>
      </c>
      <c r="V7" s="322"/>
      <c r="W7" s="323">
        <v>0</v>
      </c>
      <c r="X7" s="274">
        <v>12</v>
      </c>
      <c r="Y7" s="314">
        <f t="shared" si="0"/>
        <v>0</v>
      </c>
      <c r="Z7" s="302"/>
      <c r="AA7" s="302"/>
      <c r="AB7" s="302"/>
      <c r="AC7" s="302"/>
      <c r="AD7" s="302"/>
      <c r="AE7" s="302"/>
      <c r="AF7" s="302"/>
      <c r="AG7" s="302"/>
      <c r="AH7" s="302"/>
      <c r="AI7" s="302"/>
      <c r="AJ7" s="302"/>
      <c r="AK7" s="302"/>
      <c r="AL7" s="302"/>
      <c r="AM7" s="350"/>
      <c r="AN7" s="350"/>
      <c r="AO7" s="350"/>
      <c r="AP7" s="350"/>
      <c r="AQ7" s="350"/>
      <c r="AR7" s="350"/>
      <c r="AS7" s="350"/>
      <c r="AT7" s="350"/>
      <c r="AU7" s="350"/>
      <c r="AV7" s="350"/>
      <c r="AW7" s="350"/>
      <c r="AX7" s="350"/>
    </row>
    <row r="8" spans="1:50" ht="18" customHeight="1" x14ac:dyDescent="0.65">
      <c r="A8" s="308"/>
      <c r="B8" s="218" t="str">
        <f>'Master fill'!B8</f>
        <v>Property appreciation rate (ZAHomes)</v>
      </c>
      <c r="C8" s="200"/>
      <c r="D8" s="201"/>
      <c r="E8" s="265">
        <f>'Master fill'!E8</f>
        <v>0.03</v>
      </c>
      <c r="F8" s="184"/>
      <c r="G8" s="218" t="str">
        <f>'Master fill'!G8</f>
        <v>Renovation costs (excluding contingency)</v>
      </c>
      <c r="H8" s="218"/>
      <c r="I8" s="218"/>
      <c r="J8" s="188"/>
      <c r="K8" s="314">
        <f>'Master fill'!K8</f>
        <v>0</v>
      </c>
      <c r="L8" s="308"/>
      <c r="M8" s="128" t="s">
        <v>19</v>
      </c>
      <c r="N8" s="129"/>
      <c r="O8" s="129"/>
      <c r="P8" s="128"/>
      <c r="Q8" s="128" t="s">
        <v>315</v>
      </c>
      <c r="R8" s="131" t="e">
        <f>$E$18/$E$16</f>
        <v>#DIV/0!</v>
      </c>
      <c r="S8" s="219"/>
      <c r="T8" s="302"/>
      <c r="U8" s="322" t="s">
        <v>395</v>
      </c>
      <c r="V8" s="322"/>
      <c r="W8" s="323">
        <v>0</v>
      </c>
      <c r="X8" s="274">
        <v>12</v>
      </c>
      <c r="Y8" s="314">
        <f t="shared" si="0"/>
        <v>0</v>
      </c>
      <c r="Z8" s="302"/>
      <c r="AA8" s="302"/>
      <c r="AB8" s="302"/>
      <c r="AC8" s="302"/>
      <c r="AD8" s="302"/>
      <c r="AE8" s="302"/>
      <c r="AF8" s="302"/>
      <c r="AG8" s="302"/>
      <c r="AH8" s="302"/>
      <c r="AI8" s="302"/>
      <c r="AJ8" s="302"/>
      <c r="AK8" s="302"/>
      <c r="AL8" s="302"/>
      <c r="AM8" s="350"/>
      <c r="AN8" s="350"/>
      <c r="AO8" s="350"/>
      <c r="AP8" s="350"/>
      <c r="AQ8" s="350"/>
      <c r="AR8" s="350"/>
      <c r="AS8" s="350"/>
      <c r="AT8" s="350"/>
      <c r="AU8" s="350"/>
      <c r="AV8" s="350"/>
      <c r="AW8" s="350"/>
      <c r="AX8" s="350"/>
    </row>
    <row r="9" spans="1:50" ht="18" customHeight="1" x14ac:dyDescent="0.65">
      <c r="A9" s="308"/>
      <c r="B9" s="218" t="str">
        <f>'Master fill'!B9</f>
        <v>Appreciation rate (Lightstone)</v>
      </c>
      <c r="C9" s="200"/>
      <c r="D9" s="201"/>
      <c r="E9" s="265" t="str">
        <f>'Master fill'!E9</f>
        <v/>
      </c>
      <c r="F9" s="184"/>
      <c r="G9" s="218" t="str">
        <f>'Master fill'!G9</f>
        <v>10%Contigency</v>
      </c>
      <c r="H9" s="179"/>
      <c r="I9" s="179"/>
      <c r="J9" s="179"/>
      <c r="K9" s="314">
        <f>'Master fill'!K9</f>
        <v>0</v>
      </c>
      <c r="L9" s="308"/>
      <c r="M9" s="128" t="s">
        <v>103</v>
      </c>
      <c r="N9" s="129"/>
      <c r="O9" s="129"/>
      <c r="P9" s="128"/>
      <c r="Q9" s="128" t="s">
        <v>316</v>
      </c>
      <c r="R9" s="131" t="e">
        <f>(E18*12)/E16</f>
        <v>#DIV/0!</v>
      </c>
      <c r="S9" s="219"/>
      <c r="T9" s="302"/>
      <c r="U9" s="322" t="s">
        <v>396</v>
      </c>
      <c r="V9" s="322"/>
      <c r="W9" s="323">
        <v>0</v>
      </c>
      <c r="X9" s="274">
        <v>12</v>
      </c>
      <c r="Y9" s="314">
        <f t="shared" si="0"/>
        <v>0</v>
      </c>
      <c r="Z9" s="302"/>
      <c r="AA9" s="302"/>
      <c r="AB9" s="302"/>
      <c r="AC9" s="302"/>
      <c r="AD9" s="302"/>
      <c r="AE9" s="302"/>
      <c r="AF9" s="302"/>
      <c r="AG9" s="302"/>
      <c r="AH9" s="302"/>
      <c r="AI9" s="302"/>
      <c r="AJ9" s="302"/>
      <c r="AK9" s="302"/>
      <c r="AL9" s="302"/>
      <c r="AM9" s="350"/>
      <c r="AN9" s="350"/>
      <c r="AO9" s="350"/>
      <c r="AP9" s="350"/>
      <c r="AQ9" s="350"/>
      <c r="AR9" s="350"/>
      <c r="AS9" s="350"/>
      <c r="AT9" s="350"/>
      <c r="AU9" s="350"/>
      <c r="AV9" s="350"/>
      <c r="AW9" s="350"/>
      <c r="AX9" s="350"/>
    </row>
    <row r="10" spans="1:50" ht="18" customHeight="1" x14ac:dyDescent="0.65">
      <c r="A10" s="308"/>
      <c r="B10" s="218"/>
      <c r="C10" s="218"/>
      <c r="D10" s="184"/>
      <c r="E10" s="63"/>
      <c r="F10" s="184"/>
      <c r="G10" s="218" t="str">
        <f>'Master fill'!G10</f>
        <v>Sourcing Agent Fee (5%)</v>
      </c>
      <c r="H10" s="218"/>
      <c r="I10" s="218"/>
      <c r="J10" s="218"/>
      <c r="K10" s="314">
        <f>'Master fill'!K10</f>
        <v>0</v>
      </c>
      <c r="L10" s="308"/>
      <c r="M10" s="128" t="s">
        <v>331</v>
      </c>
      <c r="N10" s="129"/>
      <c r="O10" s="129"/>
      <c r="P10" s="128"/>
      <c r="Q10" s="128" t="s">
        <v>44</v>
      </c>
      <c r="R10" s="131" t="e">
        <f>(O20*12)/(E16+K21)</f>
        <v>#DIV/0!</v>
      </c>
      <c r="S10" s="219"/>
      <c r="T10" s="302"/>
      <c r="U10" s="219"/>
      <c r="V10" s="219"/>
      <c r="W10" s="219"/>
      <c r="X10" s="219"/>
      <c r="Y10" s="219"/>
      <c r="Z10" s="302"/>
      <c r="AA10" s="302"/>
      <c r="AB10" s="302"/>
      <c r="AC10" s="302"/>
      <c r="AD10" s="302"/>
      <c r="AE10" s="302"/>
      <c r="AF10" s="302"/>
      <c r="AG10" s="302"/>
      <c r="AH10" s="302"/>
      <c r="AI10" s="302"/>
      <c r="AJ10" s="302"/>
      <c r="AK10" s="302"/>
      <c r="AL10" s="302"/>
      <c r="AM10" s="350"/>
      <c r="AN10" s="350"/>
      <c r="AO10" s="350"/>
      <c r="AP10" s="350"/>
      <c r="AQ10" s="350"/>
      <c r="AR10" s="350"/>
      <c r="AS10" s="350"/>
      <c r="AT10" s="350"/>
      <c r="AU10" s="350"/>
      <c r="AV10" s="350"/>
      <c r="AW10" s="350"/>
      <c r="AX10" s="350"/>
    </row>
    <row r="11" spans="1:50" ht="18" customHeight="1" x14ac:dyDescent="0.65">
      <c r="A11" s="308"/>
      <c r="B11" s="414" t="str">
        <f>'Master fill'!B11</f>
        <v>PROPERTY VALUE</v>
      </c>
      <c r="C11" s="414"/>
      <c r="D11" s="414"/>
      <c r="E11" s="63"/>
      <c r="F11" s="184"/>
      <c r="G11" s="218" t="str">
        <f>'Master fill'!G11</f>
        <v>Arrears Rates &amp; Taxes</v>
      </c>
      <c r="H11" s="218"/>
      <c r="I11" s="218"/>
      <c r="J11" s="218"/>
      <c r="K11" s="314">
        <f>'Master fill'!K11</f>
        <v>0</v>
      </c>
      <c r="L11" s="308"/>
      <c r="M11" s="128" t="s">
        <v>17</v>
      </c>
      <c r="N11" s="129"/>
      <c r="O11" s="129"/>
      <c r="P11" s="128"/>
      <c r="Q11" s="128" t="s">
        <v>43</v>
      </c>
      <c r="R11" s="131" t="e">
        <f>E25/E18</f>
        <v>#DIV/0!</v>
      </c>
      <c r="S11" s="219"/>
      <c r="T11" s="302"/>
      <c r="U11" s="324" t="s">
        <v>379</v>
      </c>
      <c r="V11" s="325"/>
      <c r="W11" s="320">
        <f>SUM(W4:W9)</f>
        <v>0</v>
      </c>
      <c r="X11" s="218"/>
      <c r="Y11" s="320">
        <f>SUM(Y4:Y9)</f>
        <v>0</v>
      </c>
      <c r="Z11" s="302"/>
      <c r="AA11" s="302"/>
      <c r="AB11" s="302"/>
      <c r="AC11" s="302"/>
      <c r="AD11" s="302"/>
      <c r="AE11" s="302"/>
      <c r="AF11" s="302"/>
      <c r="AG11" s="302"/>
      <c r="AH11" s="302"/>
      <c r="AI11" s="302"/>
      <c r="AJ11" s="302"/>
      <c r="AK11" s="302"/>
      <c r="AL11" s="302"/>
      <c r="AM11" s="350"/>
      <c r="AN11" s="350"/>
      <c r="AO11" s="350"/>
      <c r="AP11" s="350"/>
      <c r="AQ11" s="350"/>
      <c r="AR11" s="350"/>
      <c r="AS11" s="350"/>
      <c r="AT11" s="350"/>
      <c r="AU11" s="350"/>
      <c r="AV11" s="350"/>
      <c r="AW11" s="350"/>
      <c r="AX11" s="350"/>
    </row>
    <row r="12" spans="1:50" ht="18" customHeight="1" x14ac:dyDescent="0.65">
      <c r="A12" s="308"/>
      <c r="B12" s="218" t="str">
        <f>'Master fill'!B12</f>
        <v>Asking Price</v>
      </c>
      <c r="C12" s="218"/>
      <c r="D12" s="218"/>
      <c r="E12" s="316">
        <f>'Master fill'!E12</f>
        <v>0</v>
      </c>
      <c r="F12" s="184"/>
      <c r="G12" s="218" t="str">
        <f>'Master fill'!G12</f>
        <v>Arrears Levy &amp; HOA</v>
      </c>
      <c r="H12" s="218"/>
      <c r="I12" s="218"/>
      <c r="J12" s="218"/>
      <c r="K12" s="314">
        <f>'Master fill'!K12</f>
        <v>0</v>
      </c>
      <c r="L12" s="308"/>
      <c r="M12" s="128" t="s">
        <v>46</v>
      </c>
      <c r="N12" s="129"/>
      <c r="O12" s="129"/>
      <c r="P12" s="128"/>
      <c r="Q12" s="128" t="s">
        <v>373</v>
      </c>
      <c r="R12" s="131" t="e">
        <f>(E18-E25)/E13</f>
        <v>#DIV/0!</v>
      </c>
      <c r="S12" s="219"/>
      <c r="T12" s="302"/>
      <c r="U12" s="219"/>
      <c r="V12" s="219"/>
      <c r="W12" s="219"/>
      <c r="X12" s="219"/>
      <c r="Y12" s="219"/>
      <c r="Z12" s="302"/>
      <c r="AA12" s="302"/>
      <c r="AB12" s="302"/>
      <c r="AC12" s="302"/>
      <c r="AD12" s="302"/>
      <c r="AE12" s="302"/>
      <c r="AF12" s="302"/>
      <c r="AG12" s="302"/>
      <c r="AH12" s="302"/>
      <c r="AI12" s="302"/>
      <c r="AJ12" s="302"/>
      <c r="AK12" s="302"/>
      <c r="AL12" s="302"/>
      <c r="AM12" s="350"/>
      <c r="AN12" s="350"/>
      <c r="AO12" s="350"/>
      <c r="AP12" s="350"/>
      <c r="AQ12" s="350"/>
      <c r="AR12" s="350"/>
      <c r="AS12" s="350"/>
      <c r="AT12" s="350"/>
      <c r="AU12" s="350"/>
      <c r="AV12" s="350"/>
      <c r="AW12" s="350"/>
      <c r="AX12" s="350"/>
    </row>
    <row r="13" spans="1:50" ht="18" customHeight="1" x14ac:dyDescent="0.65">
      <c r="A13" s="308"/>
      <c r="B13" s="218" t="str">
        <f>'Master fill'!B13</f>
        <v>Lightstone Value (MV)</v>
      </c>
      <c r="C13" s="218"/>
      <c r="D13" s="218"/>
      <c r="E13" s="316">
        <f>'Master fill'!E13</f>
        <v>0</v>
      </c>
      <c r="F13" s="184"/>
      <c r="G13" s="218" t="str">
        <f>'Master fill'!G13</f>
        <v>Arrears Municipal Accounts</v>
      </c>
      <c r="H13" s="218"/>
      <c r="I13" s="218"/>
      <c r="J13" s="218"/>
      <c r="K13" s="314">
        <f>'Master fill'!K13</f>
        <v>0</v>
      </c>
      <c r="L13" s="308"/>
      <c r="M13" s="128" t="s">
        <v>18</v>
      </c>
      <c r="N13" s="129"/>
      <c r="O13" s="129"/>
      <c r="P13" s="128"/>
      <c r="Q13" s="128" t="s">
        <v>110</v>
      </c>
      <c r="R13" s="132">
        <f>E42*12</f>
        <v>0</v>
      </c>
      <c r="S13" s="219"/>
      <c r="T13" s="302"/>
      <c r="U13" s="219"/>
      <c r="V13" s="219"/>
      <c r="W13" s="219"/>
      <c r="X13" s="219"/>
      <c r="Y13" s="219"/>
      <c r="Z13" s="302"/>
      <c r="AA13" s="302"/>
      <c r="AB13" s="302"/>
      <c r="AC13" s="302"/>
      <c r="AD13" s="302"/>
      <c r="AE13" s="302"/>
      <c r="AF13" s="302"/>
      <c r="AG13" s="302"/>
      <c r="AH13" s="302"/>
      <c r="AI13" s="302"/>
      <c r="AJ13" s="302"/>
      <c r="AK13" s="302"/>
      <c r="AL13" s="302"/>
      <c r="AM13" s="350"/>
      <c r="AN13" s="350"/>
      <c r="AO13" s="350"/>
      <c r="AP13" s="350"/>
      <c r="AQ13" s="350"/>
      <c r="AR13" s="350"/>
      <c r="AS13" s="350"/>
      <c r="AT13" s="350"/>
      <c r="AU13" s="350"/>
      <c r="AV13" s="350"/>
      <c r="AW13" s="350"/>
      <c r="AX13" s="350"/>
    </row>
    <row r="14" spans="1:50" ht="18" customHeight="1" x14ac:dyDescent="0.65">
      <c r="A14" s="308"/>
      <c r="B14" s="218" t="str">
        <f>'Master fill'!B14</f>
        <v>Property 24</v>
      </c>
      <c r="C14" s="218"/>
      <c r="D14" s="218"/>
      <c r="E14" s="316">
        <f>'Master fill'!E14</f>
        <v>0</v>
      </c>
      <c r="F14" s="184"/>
      <c r="G14" s="218" t="str">
        <f>'Master fill'!G14</f>
        <v>Eviction Costs</v>
      </c>
      <c r="H14" s="218"/>
      <c r="I14" s="218"/>
      <c r="J14" s="218"/>
      <c r="K14" s="314">
        <f>'Master fill'!K14</f>
        <v>0</v>
      </c>
      <c r="L14" s="308"/>
      <c r="M14" s="128" t="s">
        <v>351</v>
      </c>
      <c r="N14" s="219"/>
      <c r="O14" s="219"/>
      <c r="P14" s="219"/>
      <c r="Q14" s="128" t="s">
        <v>368</v>
      </c>
      <c r="R14" s="221" t="e">
        <f>((E16+K8)/E15)</f>
        <v>#DIV/0!</v>
      </c>
      <c r="S14" s="219"/>
      <c r="T14" s="302"/>
      <c r="U14" s="219"/>
      <c r="V14" s="219"/>
      <c r="W14" s="219"/>
      <c r="X14" s="219"/>
      <c r="Y14" s="219"/>
      <c r="Z14" s="302"/>
      <c r="AA14" s="302"/>
      <c r="AB14" s="302"/>
      <c r="AC14" s="302"/>
      <c r="AD14" s="302"/>
      <c r="AE14" s="302"/>
      <c r="AF14" s="302"/>
      <c r="AG14" s="302"/>
      <c r="AH14" s="302"/>
      <c r="AI14" s="302"/>
      <c r="AJ14" s="302"/>
      <c r="AK14" s="302"/>
      <c r="AL14" s="302"/>
      <c r="AM14" s="350"/>
      <c r="AN14" s="350"/>
      <c r="AO14" s="350"/>
      <c r="AP14" s="350"/>
      <c r="AQ14" s="350"/>
      <c r="AR14" s="350"/>
      <c r="AS14" s="350"/>
      <c r="AT14" s="350"/>
      <c r="AU14" s="350"/>
      <c r="AV14" s="350"/>
      <c r="AW14" s="350"/>
      <c r="AX14" s="350"/>
    </row>
    <row r="15" spans="1:50" ht="18" customHeight="1" x14ac:dyDescent="0.65">
      <c r="A15" s="308"/>
      <c r="B15" s="218" t="str">
        <f>'Master fill'!B15</f>
        <v>After Repair Value</v>
      </c>
      <c r="C15" s="218"/>
      <c r="D15" s="218"/>
      <c r="E15" s="316">
        <f>'Master fill'!E15</f>
        <v>0</v>
      </c>
      <c r="F15" s="184"/>
      <c r="G15" s="218" t="str">
        <f>'Master fill'!G15</f>
        <v>Holding Costs (0 Months)</v>
      </c>
      <c r="H15" s="218"/>
      <c r="I15" s="218"/>
      <c r="J15" s="218"/>
      <c r="K15" s="314">
        <f>'Master fill'!K15</f>
        <v>0</v>
      </c>
      <c r="L15" s="308"/>
      <c r="M15" s="218"/>
      <c r="N15" s="219"/>
      <c r="O15" s="219"/>
      <c r="P15" s="219"/>
      <c r="Q15" s="219"/>
      <c r="R15" s="219"/>
      <c r="S15" s="219"/>
      <c r="T15" s="302"/>
      <c r="U15" s="219"/>
      <c r="V15" s="219"/>
      <c r="W15" s="219"/>
      <c r="X15" s="219"/>
      <c r="Y15" s="219"/>
      <c r="Z15" s="302"/>
      <c r="AA15" s="302"/>
      <c r="AB15" s="302"/>
      <c r="AC15" s="302"/>
      <c r="AD15" s="302"/>
      <c r="AE15" s="302"/>
      <c r="AF15" s="302"/>
      <c r="AG15" s="302"/>
      <c r="AH15" s="302"/>
      <c r="AI15" s="302"/>
      <c r="AJ15" s="302"/>
      <c r="AK15" s="302"/>
      <c r="AL15" s="302"/>
      <c r="AM15" s="350"/>
      <c r="AN15" s="350"/>
      <c r="AO15" s="350"/>
      <c r="AP15" s="350"/>
      <c r="AQ15" s="350"/>
      <c r="AR15" s="350"/>
      <c r="AS15" s="350"/>
      <c r="AT15" s="350"/>
      <c r="AU15" s="350"/>
      <c r="AV15" s="350"/>
      <c r="AW15" s="350"/>
      <c r="AX15" s="350"/>
    </row>
    <row r="16" spans="1:50" ht="18" customHeight="1" x14ac:dyDescent="0.65">
      <c r="A16" s="308"/>
      <c r="B16" s="218" t="str">
        <f>'Master fill'!B16</f>
        <v>Purchase Price / Acquisition</v>
      </c>
      <c r="C16" s="218"/>
      <c r="D16" s="218"/>
      <c r="E16" s="316">
        <f>'Master fill'!E16</f>
        <v>0</v>
      </c>
      <c r="F16" s="184"/>
      <c r="G16" s="218" t="str">
        <f>'Master fill'!G16</f>
        <v>Sub-division Costs</v>
      </c>
      <c r="H16" s="218"/>
      <c r="I16" s="218"/>
      <c r="J16" s="218"/>
      <c r="K16" s="314">
        <f>'Master fill'!K16</f>
        <v>0</v>
      </c>
      <c r="L16" s="308"/>
      <c r="M16" s="819" t="s">
        <v>95</v>
      </c>
      <c r="N16" s="819"/>
      <c r="O16" s="819"/>
      <c r="P16" s="819"/>
      <c r="Q16" s="819"/>
      <c r="R16" s="819"/>
      <c r="S16" s="819"/>
      <c r="T16" s="302"/>
      <c r="U16" s="219"/>
      <c r="V16" s="219"/>
      <c r="W16" s="219"/>
      <c r="X16" s="219"/>
      <c r="Y16" s="219"/>
      <c r="Z16" s="302"/>
      <c r="AA16" s="302"/>
      <c r="AB16" s="302"/>
      <c r="AC16" s="302"/>
      <c r="AD16" s="302"/>
      <c r="AE16" s="302"/>
      <c r="AF16" s="302"/>
      <c r="AG16" s="302"/>
      <c r="AH16" s="302"/>
      <c r="AI16" s="302"/>
      <c r="AJ16" s="302"/>
      <c r="AK16" s="302"/>
      <c r="AL16" s="302"/>
      <c r="AM16" s="350"/>
      <c r="AN16" s="350"/>
      <c r="AO16" s="350"/>
      <c r="AP16" s="350"/>
      <c r="AQ16" s="350"/>
      <c r="AR16" s="350"/>
      <c r="AS16" s="350"/>
      <c r="AT16" s="350"/>
      <c r="AU16" s="350"/>
      <c r="AV16" s="350"/>
      <c r="AW16" s="350"/>
      <c r="AX16" s="350"/>
    </row>
    <row r="17" spans="1:50" ht="18" customHeight="1" x14ac:dyDescent="0.65">
      <c r="A17" s="308"/>
      <c r="B17" s="184"/>
      <c r="C17" s="184"/>
      <c r="D17" s="184"/>
      <c r="E17" s="184"/>
      <c r="F17" s="184"/>
      <c r="G17" s="218" t="str">
        <f>'Master fill'!G17</f>
        <v>Plan Approval Costs</v>
      </c>
      <c r="H17" s="218"/>
      <c r="I17" s="218"/>
      <c r="J17" s="218"/>
      <c r="K17" s="314">
        <f>'Master fill'!K17</f>
        <v>0</v>
      </c>
      <c r="L17" s="308"/>
      <c r="M17" s="819"/>
      <c r="N17" s="819"/>
      <c r="O17" s="819"/>
      <c r="P17" s="819"/>
      <c r="Q17" s="819"/>
      <c r="R17" s="819"/>
      <c r="S17" s="819"/>
      <c r="T17" s="302"/>
      <c r="U17" s="219"/>
      <c r="V17" s="219"/>
      <c r="W17" s="219"/>
      <c r="X17" s="219"/>
      <c r="Y17" s="219"/>
      <c r="Z17" s="302"/>
      <c r="AA17" s="302"/>
      <c r="AB17" s="302"/>
      <c r="AC17" s="302"/>
      <c r="AD17" s="302"/>
      <c r="AE17" s="302"/>
      <c r="AF17" s="302"/>
      <c r="AG17" s="302"/>
      <c r="AH17" s="302"/>
      <c r="AI17" s="302"/>
      <c r="AJ17" s="302"/>
      <c r="AK17" s="302"/>
      <c r="AL17" s="302"/>
      <c r="AM17" s="350"/>
      <c r="AN17" s="350"/>
      <c r="AO17" s="350"/>
      <c r="AP17" s="350"/>
      <c r="AQ17" s="350"/>
      <c r="AR17" s="350"/>
      <c r="AS17" s="350"/>
      <c r="AT17" s="350"/>
      <c r="AU17" s="350"/>
      <c r="AV17" s="350"/>
      <c r="AW17" s="350"/>
      <c r="AX17" s="350"/>
    </row>
    <row r="18" spans="1:50" ht="18" customHeight="1" x14ac:dyDescent="0.65">
      <c r="A18" s="308"/>
      <c r="B18" s="410" t="str">
        <f>'Master fill'!B18</f>
        <v>INCOME</v>
      </c>
      <c r="C18" s="184"/>
      <c r="D18" s="184"/>
      <c r="E18" s="321">
        <f>SUM(E21:E23)</f>
        <v>0</v>
      </c>
      <c r="F18" s="184"/>
      <c r="G18" s="218" t="str">
        <f>'Master fill'!G18</f>
        <v>Zoning Costs</v>
      </c>
      <c r="H18" s="218"/>
      <c r="I18" s="218"/>
      <c r="J18" s="218"/>
      <c r="K18" s="314">
        <f>'Master fill'!K18</f>
        <v>0</v>
      </c>
      <c r="L18" s="308"/>
      <c r="M18" s="822" t="s">
        <v>376</v>
      </c>
      <c r="N18" s="468"/>
      <c r="O18" s="830" t="s">
        <v>94</v>
      </c>
      <c r="P18" s="830"/>
      <c r="Q18" s="830"/>
      <c r="R18" s="826" t="s">
        <v>85</v>
      </c>
      <c r="S18" s="164"/>
      <c r="T18" s="302"/>
      <c r="U18" s="219"/>
      <c r="V18" s="219"/>
      <c r="W18" s="219"/>
      <c r="X18" s="219"/>
      <c r="Y18" s="219"/>
      <c r="Z18" s="302"/>
      <c r="AA18" s="302"/>
      <c r="AB18" s="302"/>
      <c r="AC18" s="302"/>
      <c r="AD18" s="302"/>
      <c r="AE18" s="302"/>
      <c r="AF18" s="302"/>
      <c r="AG18" s="302"/>
      <c r="AH18" s="302"/>
      <c r="AI18" s="302"/>
      <c r="AJ18" s="302"/>
      <c r="AK18" s="302"/>
      <c r="AL18" s="302"/>
      <c r="AM18" s="350"/>
      <c r="AN18" s="350"/>
      <c r="AO18" s="350"/>
      <c r="AP18" s="350"/>
      <c r="AQ18" s="350"/>
      <c r="AR18" s="350"/>
      <c r="AS18" s="350"/>
      <c r="AT18" s="350"/>
      <c r="AU18" s="350"/>
      <c r="AV18" s="350"/>
      <c r="AW18" s="350"/>
      <c r="AX18" s="350"/>
    </row>
    <row r="19" spans="1:50" ht="18" customHeight="1" x14ac:dyDescent="0.65">
      <c r="A19" s="308"/>
      <c r="B19" s="313"/>
      <c r="C19" s="313"/>
      <c r="D19" s="313"/>
      <c r="E19" s="313"/>
      <c r="F19" s="184"/>
      <c r="G19" s="218" t="str">
        <f>'Master fill'!G19</f>
        <v>Tenant Placement Costs</v>
      </c>
      <c r="H19" s="218"/>
      <c r="I19" s="218"/>
      <c r="J19" s="218"/>
      <c r="K19" s="314">
        <f>'Master fill'!K19</f>
        <v>0</v>
      </c>
      <c r="L19" s="308"/>
      <c r="M19" s="823"/>
      <c r="N19" s="468"/>
      <c r="O19" s="181" t="s">
        <v>106</v>
      </c>
      <c r="P19" s="181" t="s">
        <v>89</v>
      </c>
      <c r="Q19" s="181" t="s">
        <v>90</v>
      </c>
      <c r="R19" s="826"/>
      <c r="S19" s="164"/>
      <c r="T19" s="302"/>
      <c r="U19" s="219"/>
      <c r="V19" s="219"/>
      <c r="W19" s="219"/>
      <c r="X19" s="219"/>
      <c r="Y19" s="219"/>
      <c r="Z19" s="302"/>
      <c r="AA19" s="302"/>
      <c r="AB19" s="302"/>
      <c r="AC19" s="302"/>
      <c r="AD19" s="302"/>
      <c r="AE19" s="302"/>
      <c r="AF19" s="302"/>
      <c r="AG19" s="302"/>
      <c r="AH19" s="302"/>
      <c r="AI19" s="302"/>
      <c r="AJ19" s="302"/>
      <c r="AK19" s="302"/>
      <c r="AL19" s="302"/>
      <c r="AM19" s="350"/>
      <c r="AN19" s="350"/>
      <c r="AO19" s="350"/>
      <c r="AP19" s="350"/>
      <c r="AQ19" s="350"/>
      <c r="AR19" s="350"/>
      <c r="AS19" s="350"/>
      <c r="AT19" s="350"/>
      <c r="AU19" s="350"/>
      <c r="AV19" s="350"/>
      <c r="AW19" s="350"/>
      <c r="AX19" s="350"/>
    </row>
    <row r="20" spans="1:50" ht="18" customHeight="1" x14ac:dyDescent="0.65">
      <c r="A20" s="308"/>
      <c r="B20" s="313"/>
      <c r="C20" s="313"/>
      <c r="D20" s="313"/>
      <c r="E20" s="313"/>
      <c r="F20" s="184"/>
      <c r="G20" s="218" t="str">
        <f>'Master fill'!G20</f>
        <v>Other costs</v>
      </c>
      <c r="H20" s="218"/>
      <c r="I20" s="218"/>
      <c r="J20" s="218"/>
      <c r="K20" s="317">
        <f>'Master fill'!K20</f>
        <v>0</v>
      </c>
      <c r="L20" s="308"/>
      <c r="M20" s="303" t="s">
        <v>47</v>
      </c>
      <c r="N20" s="303"/>
      <c r="O20" s="674">
        <f t="shared" ref="O20:P24" si="1">X48</f>
        <v>0</v>
      </c>
      <c r="P20" s="672">
        <f t="shared" si="1"/>
        <v>0</v>
      </c>
      <c r="Q20" s="672">
        <f>P20</f>
        <v>0</v>
      </c>
      <c r="R20" s="304">
        <f>Z48</f>
        <v>0</v>
      </c>
      <c r="S20" s="184"/>
      <c r="T20" s="302"/>
      <c r="U20" s="219"/>
      <c r="V20" s="219"/>
      <c r="W20" s="219"/>
      <c r="X20" s="219"/>
      <c r="Y20" s="219"/>
      <c r="Z20" s="302"/>
      <c r="AA20" s="302"/>
      <c r="AB20" s="302"/>
      <c r="AC20" s="302"/>
      <c r="AD20" s="302"/>
      <c r="AE20" s="302"/>
      <c r="AF20" s="302"/>
      <c r="AG20" s="302"/>
      <c r="AH20" s="302"/>
      <c r="AI20" s="302"/>
      <c r="AJ20" s="302"/>
      <c r="AK20" s="302"/>
      <c r="AL20" s="302"/>
      <c r="AM20" s="350"/>
      <c r="AN20" s="350"/>
      <c r="AO20" s="350"/>
      <c r="AP20" s="350"/>
      <c r="AQ20" s="350"/>
      <c r="AR20" s="350"/>
      <c r="AS20" s="350"/>
      <c r="AT20" s="350"/>
      <c r="AU20" s="350"/>
      <c r="AV20" s="350"/>
      <c r="AW20" s="350"/>
      <c r="AX20" s="350"/>
    </row>
    <row r="21" spans="1:50" ht="18" customHeight="1" thickBot="1" x14ac:dyDescent="0.8">
      <c r="A21" s="308"/>
      <c r="B21" s="312" t="str">
        <f>'Master fill'!B21</f>
        <v>Monthly Gross Rent Income - Multilet</v>
      </c>
      <c r="C21" s="313"/>
      <c r="D21" s="313"/>
      <c r="E21" s="315">
        <f>'Master fill'!E21</f>
        <v>0</v>
      </c>
      <c r="F21" s="184"/>
      <c r="G21" s="276" t="str">
        <f>'Master fill'!G21</f>
        <v>Capitalised Expenses</v>
      </c>
      <c r="H21" s="318"/>
      <c r="I21" s="318"/>
      <c r="J21" s="318"/>
      <c r="K21" s="319">
        <f>'Master fill'!K21</f>
        <v>0</v>
      </c>
      <c r="L21" s="308"/>
      <c r="M21" s="218" t="s">
        <v>48</v>
      </c>
      <c r="N21" s="218"/>
      <c r="O21" s="672">
        <f t="shared" si="1"/>
        <v>0</v>
      </c>
      <c r="P21" s="672">
        <f t="shared" si="1"/>
        <v>0</v>
      </c>
      <c r="Q21" s="672">
        <f>Q20+P21</f>
        <v>0</v>
      </c>
      <c r="R21" s="305">
        <f>Z49</f>
        <v>0</v>
      </c>
      <c r="S21" s="184"/>
      <c r="T21" s="302"/>
      <c r="U21" s="219"/>
      <c r="V21" s="219"/>
      <c r="W21" s="219"/>
      <c r="X21" s="219"/>
      <c r="Y21" s="219"/>
      <c r="Z21" s="302"/>
      <c r="AA21" s="302"/>
      <c r="AB21" s="302"/>
      <c r="AC21" s="302"/>
      <c r="AD21" s="302"/>
      <c r="AE21" s="302"/>
      <c r="AF21" s="302"/>
      <c r="AG21" s="302"/>
      <c r="AH21" s="302"/>
      <c r="AI21" s="302"/>
      <c r="AJ21" s="302"/>
      <c r="AK21" s="302"/>
      <c r="AL21" s="302"/>
      <c r="AM21" s="350"/>
      <c r="AN21" s="350"/>
      <c r="AO21" s="350"/>
      <c r="AP21" s="350"/>
      <c r="AQ21" s="350"/>
      <c r="AR21" s="350"/>
      <c r="AS21" s="350"/>
      <c r="AT21" s="350"/>
      <c r="AU21" s="350"/>
      <c r="AV21" s="350"/>
      <c r="AW21" s="350"/>
      <c r="AX21" s="350"/>
    </row>
    <row r="22" spans="1:50" ht="18" customHeight="1" thickTop="1" x14ac:dyDescent="0.65">
      <c r="A22" s="308"/>
      <c r="B22" s="218"/>
      <c r="C22" s="218"/>
      <c r="D22" s="218"/>
      <c r="E22" s="218"/>
      <c r="F22" s="184"/>
      <c r="G22" s="218"/>
      <c r="H22" s="218"/>
      <c r="I22" s="218"/>
      <c r="J22" s="218"/>
      <c r="K22" s="218"/>
      <c r="L22" s="308"/>
      <c r="M22" s="218" t="s">
        <v>49</v>
      </c>
      <c r="N22" s="218"/>
      <c r="O22" s="672">
        <f t="shared" si="1"/>
        <v>0</v>
      </c>
      <c r="P22" s="672">
        <f t="shared" si="1"/>
        <v>0</v>
      </c>
      <c r="Q22" s="672">
        <f>Q21+P22</f>
        <v>0</v>
      </c>
      <c r="R22" s="305">
        <f>Z50</f>
        <v>0</v>
      </c>
      <c r="S22" s="193"/>
      <c r="T22" s="302"/>
      <c r="U22" s="219"/>
      <c r="V22" s="219"/>
      <c r="W22" s="219"/>
      <c r="X22" s="219"/>
      <c r="Y22" s="219"/>
      <c r="Z22" s="302"/>
      <c r="AA22" s="302"/>
      <c r="AB22" s="302"/>
      <c r="AC22" s="302"/>
      <c r="AD22" s="302"/>
      <c r="AE22" s="302"/>
      <c r="AF22" s="302"/>
      <c r="AG22" s="302"/>
      <c r="AH22" s="302"/>
      <c r="AI22" s="302"/>
      <c r="AJ22" s="302"/>
      <c r="AK22" s="302"/>
      <c r="AL22" s="302"/>
      <c r="AM22" s="350"/>
      <c r="AN22" s="350"/>
      <c r="AO22" s="350"/>
      <c r="AP22" s="350"/>
      <c r="AQ22" s="350"/>
      <c r="AR22" s="350"/>
      <c r="AS22" s="350"/>
      <c r="AT22" s="350"/>
      <c r="AU22" s="350"/>
      <c r="AV22" s="350"/>
      <c r="AW22" s="350"/>
      <c r="AX22" s="350"/>
    </row>
    <row r="23" spans="1:50" ht="18" customHeight="1" x14ac:dyDescent="0.65">
      <c r="A23" s="308"/>
      <c r="B23" s="218" t="s">
        <v>393</v>
      </c>
      <c r="C23" s="313"/>
      <c r="D23" s="313"/>
      <c r="E23" s="315">
        <f>W4</f>
        <v>0</v>
      </c>
      <c r="F23" s="184"/>
      <c r="G23" s="218"/>
      <c r="H23" s="218"/>
      <c r="I23" s="218"/>
      <c r="J23" s="218"/>
      <c r="K23" s="298" t="str">
        <f>'Master fill'!K23</f>
        <v>LTV</v>
      </c>
      <c r="L23" s="308"/>
      <c r="M23" s="218" t="s">
        <v>50</v>
      </c>
      <c r="N23" s="218"/>
      <c r="O23" s="672">
        <f t="shared" si="1"/>
        <v>0</v>
      </c>
      <c r="P23" s="672">
        <f t="shared" si="1"/>
        <v>0</v>
      </c>
      <c r="Q23" s="672">
        <f>Q22+P23</f>
        <v>0</v>
      </c>
      <c r="R23" s="305">
        <f>Z51</f>
        <v>0</v>
      </c>
      <c r="S23" s="193"/>
      <c r="T23" s="302"/>
      <c r="U23" s="219"/>
      <c r="V23" s="219"/>
      <c r="W23" s="219"/>
      <c r="X23" s="219"/>
      <c r="Y23" s="219"/>
      <c r="Z23" s="302"/>
      <c r="AA23" s="302"/>
      <c r="AB23" s="302"/>
      <c r="AC23" s="302"/>
      <c r="AD23" s="302"/>
      <c r="AE23" s="302"/>
      <c r="AF23" s="302"/>
      <c r="AG23" s="302"/>
      <c r="AH23" s="302"/>
      <c r="AI23" s="302"/>
      <c r="AJ23" s="302"/>
      <c r="AK23" s="302"/>
      <c r="AL23" s="302"/>
      <c r="AM23" s="350"/>
      <c r="AN23" s="350"/>
      <c r="AO23" s="350"/>
      <c r="AP23" s="350"/>
      <c r="AQ23" s="350"/>
      <c r="AR23" s="350"/>
      <c r="AS23" s="350"/>
      <c r="AT23" s="350"/>
      <c r="AU23" s="350"/>
      <c r="AV23" s="350"/>
      <c r="AW23" s="350"/>
      <c r="AX23" s="350"/>
    </row>
    <row r="24" spans="1:50" ht="18" customHeight="1" x14ac:dyDescent="0.65">
      <c r="A24" s="308"/>
      <c r="B24" s="414"/>
      <c r="C24" s="184"/>
      <c r="D24" s="184"/>
      <c r="E24" s="184"/>
      <c r="F24" s="184"/>
      <c r="G24" s="820" t="str">
        <f>'Master fill'!G24:J24</f>
        <v>BOND</v>
      </c>
      <c r="H24" s="820"/>
      <c r="I24" s="820"/>
      <c r="J24" s="820"/>
      <c r="K24" s="265">
        <f>'Master fill'!K24</f>
        <v>1</v>
      </c>
      <c r="L24" s="308"/>
      <c r="M24" s="218" t="s">
        <v>51</v>
      </c>
      <c r="N24" s="218"/>
      <c r="O24" s="672">
        <f t="shared" si="1"/>
        <v>0</v>
      </c>
      <c r="P24" s="672">
        <f t="shared" si="1"/>
        <v>0</v>
      </c>
      <c r="Q24" s="672">
        <f>Q23+P24</f>
        <v>0</v>
      </c>
      <c r="R24" s="305">
        <f>Z52</f>
        <v>0</v>
      </c>
      <c r="S24" s="193"/>
      <c r="T24" s="302"/>
      <c r="U24" s="219"/>
      <c r="V24" s="219"/>
      <c r="W24" s="219"/>
      <c r="X24" s="219"/>
      <c r="Y24" s="219"/>
      <c r="Z24" s="302"/>
      <c r="AA24" s="302"/>
      <c r="AB24" s="302"/>
      <c r="AC24" s="302"/>
      <c r="AD24" s="302"/>
      <c r="AE24" s="302"/>
      <c r="AF24" s="302"/>
      <c r="AG24" s="302"/>
      <c r="AH24" s="302"/>
      <c r="AI24" s="302"/>
      <c r="AJ24" s="302"/>
      <c r="AK24" s="302"/>
      <c r="AL24" s="302"/>
      <c r="AM24" s="350"/>
      <c r="AN24" s="350"/>
      <c r="AO24" s="350"/>
      <c r="AP24" s="350"/>
      <c r="AQ24" s="350"/>
      <c r="AR24" s="350"/>
      <c r="AS24" s="350"/>
      <c r="AT24" s="350"/>
      <c r="AU24" s="350"/>
      <c r="AV24" s="350"/>
      <c r="AW24" s="350"/>
      <c r="AX24" s="350"/>
    </row>
    <row r="25" spans="1:50" ht="18" customHeight="1" x14ac:dyDescent="0.65">
      <c r="A25" s="308"/>
      <c r="B25" s="414" t="s">
        <v>26</v>
      </c>
      <c r="C25" s="414"/>
      <c r="D25" s="414"/>
      <c r="E25" s="320">
        <f>'Master fill'!E25</f>
        <v>0</v>
      </c>
      <c r="F25" s="184"/>
      <c r="G25" s="218" t="str">
        <f>'Master fill'!G25</f>
        <v>Bond amount</v>
      </c>
      <c r="H25" s="218"/>
      <c r="I25" s="218"/>
      <c r="J25" s="218"/>
      <c r="K25" s="269">
        <f>'Master fill'!K25</f>
        <v>0</v>
      </c>
      <c r="L25" s="308"/>
      <c r="M25" s="193"/>
      <c r="N25" s="193"/>
      <c r="O25" s="193"/>
      <c r="P25" s="193"/>
      <c r="Q25" s="193"/>
      <c r="R25" s="193"/>
      <c r="S25" s="193"/>
      <c r="T25" s="302"/>
      <c r="U25" s="219"/>
      <c r="V25" s="219"/>
      <c r="W25" s="219"/>
      <c r="X25" s="219"/>
      <c r="Y25" s="219"/>
      <c r="Z25" s="302"/>
      <c r="AA25" s="302"/>
      <c r="AB25" s="302"/>
      <c r="AC25" s="302"/>
      <c r="AD25" s="302"/>
      <c r="AE25" s="302"/>
      <c r="AF25" s="302"/>
      <c r="AG25" s="302"/>
      <c r="AH25" s="302"/>
      <c r="AI25" s="302"/>
      <c r="AJ25" s="302"/>
      <c r="AK25" s="302"/>
      <c r="AL25" s="302"/>
      <c r="AM25" s="350"/>
      <c r="AN25" s="350"/>
      <c r="AO25" s="350"/>
      <c r="AP25" s="350"/>
      <c r="AQ25" s="350"/>
      <c r="AR25" s="350"/>
      <c r="AS25" s="350"/>
      <c r="AT25" s="350"/>
      <c r="AU25" s="350"/>
      <c r="AV25" s="350"/>
      <c r="AW25" s="350"/>
      <c r="AX25" s="350"/>
    </row>
    <row r="26" spans="1:50" ht="18" customHeight="1" x14ac:dyDescent="0.65">
      <c r="A26" s="308"/>
      <c r="B26" s="218" t="str">
        <f>'Master fill'!B26</f>
        <v>Levy | HOA</v>
      </c>
      <c r="C26" s="218"/>
      <c r="D26" s="218"/>
      <c r="E26" s="349">
        <f>'Master fill'!E26</f>
        <v>0</v>
      </c>
      <c r="F26" s="184"/>
      <c r="G26" s="218" t="str">
        <f>'Master fill'!G26</f>
        <v>Deposit amount required</v>
      </c>
      <c r="H26" s="218"/>
      <c r="I26" s="218"/>
      <c r="J26" s="218"/>
      <c r="K26" s="269">
        <f>'Master fill'!K26</f>
        <v>0</v>
      </c>
      <c r="L26" s="308"/>
      <c r="M26" s="193"/>
      <c r="N26" s="193"/>
      <c r="O26" s="193"/>
      <c r="P26" s="193"/>
      <c r="Q26" s="193"/>
      <c r="R26" s="193"/>
      <c r="S26" s="193"/>
      <c r="T26" s="302"/>
      <c r="U26" s="219"/>
      <c r="V26" s="219"/>
      <c r="W26" s="219"/>
      <c r="X26" s="219"/>
      <c r="Y26" s="219"/>
      <c r="Z26" s="302"/>
      <c r="AA26" s="302"/>
      <c r="AB26" s="302"/>
      <c r="AC26" s="302"/>
      <c r="AD26" s="302"/>
      <c r="AE26" s="302"/>
      <c r="AF26" s="302"/>
      <c r="AG26" s="302"/>
      <c r="AH26" s="302"/>
      <c r="AI26" s="302"/>
      <c r="AJ26" s="302"/>
      <c r="AK26" s="302"/>
      <c r="AL26" s="302"/>
      <c r="AM26" s="350"/>
      <c r="AN26" s="350"/>
      <c r="AO26" s="350"/>
      <c r="AP26" s="350"/>
      <c r="AQ26" s="350"/>
      <c r="AR26" s="350"/>
      <c r="AS26" s="350"/>
      <c r="AT26" s="350"/>
      <c r="AU26" s="350"/>
      <c r="AV26" s="350"/>
      <c r="AW26" s="350"/>
      <c r="AX26" s="350"/>
    </row>
    <row r="27" spans="1:50" ht="18" customHeight="1" x14ac:dyDescent="0.65">
      <c r="A27" s="308"/>
      <c r="B27" s="218" t="str">
        <f>'Master fill'!B27</f>
        <v>Rates &amp; Taxes</v>
      </c>
      <c r="C27" s="218"/>
      <c r="D27" s="218"/>
      <c r="E27" s="349">
        <f>'Master fill'!E27</f>
        <v>0</v>
      </c>
      <c r="F27" s="184"/>
      <c r="G27" s="218" t="str">
        <f>'Master fill'!G27</f>
        <v xml:space="preserve">Interest rate </v>
      </c>
      <c r="H27" s="218"/>
      <c r="I27" s="218"/>
      <c r="J27" s="218"/>
      <c r="K27" s="264">
        <f>'Master fill'!K27</f>
        <v>0.09</v>
      </c>
      <c r="L27" s="308"/>
      <c r="M27" s="819" t="s">
        <v>96</v>
      </c>
      <c r="N27" s="819"/>
      <c r="O27" s="819"/>
      <c r="P27" s="819"/>
      <c r="Q27" s="819"/>
      <c r="R27" s="819"/>
      <c r="S27" s="819"/>
      <c r="T27" s="302"/>
      <c r="U27" s="219"/>
      <c r="V27" s="219"/>
      <c r="W27" s="219"/>
      <c r="X27" s="219"/>
      <c r="Y27" s="219"/>
      <c r="Z27" s="302"/>
      <c r="AA27" s="302"/>
      <c r="AB27" s="302"/>
      <c r="AC27" s="302"/>
      <c r="AD27" s="302"/>
      <c r="AE27" s="302"/>
      <c r="AF27" s="302"/>
      <c r="AG27" s="302"/>
      <c r="AH27" s="302"/>
      <c r="AI27" s="302"/>
      <c r="AJ27" s="302"/>
      <c r="AK27" s="302"/>
      <c r="AL27" s="302"/>
      <c r="AM27" s="350"/>
      <c r="AN27" s="350"/>
      <c r="AO27" s="350"/>
      <c r="AP27" s="350"/>
      <c r="AQ27" s="350"/>
      <c r="AR27" s="350"/>
      <c r="AS27" s="350"/>
      <c r="AT27" s="350"/>
      <c r="AU27" s="350"/>
      <c r="AV27" s="350"/>
      <c r="AW27" s="350"/>
      <c r="AX27" s="350"/>
    </row>
    <row r="28" spans="1:50" ht="18" customHeight="1" x14ac:dyDescent="0.65">
      <c r="A28" s="308"/>
      <c r="B28" s="218" t="str">
        <f>'Master fill'!B28</f>
        <v>Water &amp; services</v>
      </c>
      <c r="C28" s="218"/>
      <c r="D28" s="218"/>
      <c r="E28" s="349">
        <f>'Master fill'!E28</f>
        <v>0</v>
      </c>
      <c r="F28" s="184"/>
      <c r="G28" s="218" t="str">
        <f>'Master fill'!G28</f>
        <v>Loan Term in Years</v>
      </c>
      <c r="H28" s="218"/>
      <c r="I28" s="218"/>
      <c r="J28" s="179"/>
      <c r="K28" s="275">
        <f>'Master fill'!K28</f>
        <v>20</v>
      </c>
      <c r="L28" s="308"/>
      <c r="M28" s="819"/>
      <c r="N28" s="819"/>
      <c r="O28" s="819"/>
      <c r="P28" s="819"/>
      <c r="Q28" s="819"/>
      <c r="R28" s="819"/>
      <c r="S28" s="819"/>
      <c r="T28" s="302"/>
      <c r="U28" s="219"/>
      <c r="V28" s="219"/>
      <c r="W28" s="219"/>
      <c r="X28" s="219"/>
      <c r="Y28" s="219"/>
      <c r="Z28" s="302"/>
      <c r="AA28" s="302"/>
      <c r="AB28" s="302"/>
      <c r="AC28" s="302"/>
      <c r="AD28" s="302"/>
      <c r="AE28" s="302"/>
      <c r="AF28" s="302"/>
      <c r="AG28" s="302"/>
      <c r="AH28" s="302"/>
      <c r="AI28" s="302"/>
      <c r="AJ28" s="302"/>
      <c r="AK28" s="302"/>
      <c r="AL28" s="302"/>
      <c r="AM28" s="350"/>
      <c r="AN28" s="350"/>
      <c r="AO28" s="350"/>
      <c r="AP28" s="350"/>
      <c r="AQ28" s="350"/>
      <c r="AR28" s="350"/>
      <c r="AS28" s="350"/>
      <c r="AT28" s="350"/>
      <c r="AU28" s="350"/>
      <c r="AV28" s="350"/>
      <c r="AW28" s="350"/>
      <c r="AX28" s="350"/>
    </row>
    <row r="29" spans="1:50" ht="18" customHeight="1" x14ac:dyDescent="0.65">
      <c r="A29" s="308"/>
      <c r="B29" s="218" t="str">
        <f>'Master fill'!B29</f>
        <v>Electricity</v>
      </c>
      <c r="C29" s="218"/>
      <c r="D29" s="218"/>
      <c r="E29" s="349">
        <f>'Master fill'!E29</f>
        <v>0</v>
      </c>
      <c r="F29" s="184"/>
      <c r="G29" s="218" t="str">
        <f>'Master fill'!G29</f>
        <v>Monthly Re-Payment</v>
      </c>
      <c r="H29" s="218"/>
      <c r="I29" s="218"/>
      <c r="J29" s="218"/>
      <c r="K29" s="273">
        <f>'Master fill'!K29</f>
        <v>0</v>
      </c>
      <c r="L29" s="308"/>
      <c r="M29" s="849" t="s">
        <v>376</v>
      </c>
      <c r="N29" s="469"/>
      <c r="O29" s="827" t="s">
        <v>79</v>
      </c>
      <c r="P29" s="827" t="s">
        <v>107</v>
      </c>
      <c r="Q29" s="827" t="s">
        <v>91</v>
      </c>
      <c r="R29" s="826" t="s">
        <v>86</v>
      </c>
      <c r="S29" s="193"/>
      <c r="T29" s="302"/>
      <c r="U29" s="219"/>
      <c r="V29" s="219"/>
      <c r="W29" s="219"/>
      <c r="X29" s="219"/>
      <c r="Y29" s="219"/>
      <c r="Z29" s="302"/>
      <c r="AA29" s="302"/>
      <c r="AB29" s="302"/>
      <c r="AC29" s="302"/>
      <c r="AD29" s="302"/>
      <c r="AE29" s="302"/>
      <c r="AF29" s="302"/>
      <c r="AG29" s="302"/>
      <c r="AH29" s="302"/>
      <c r="AI29" s="302"/>
      <c r="AJ29" s="302"/>
      <c r="AK29" s="302"/>
      <c r="AL29" s="302"/>
      <c r="AM29" s="350"/>
      <c r="AN29" s="350"/>
      <c r="AO29" s="350"/>
      <c r="AP29" s="350"/>
      <c r="AQ29" s="350"/>
      <c r="AR29" s="350"/>
      <c r="AS29" s="350"/>
      <c r="AT29" s="350"/>
      <c r="AU29" s="350"/>
      <c r="AV29" s="350"/>
      <c r="AW29" s="350"/>
      <c r="AX29" s="350"/>
    </row>
    <row r="30" spans="1:50" ht="18" customHeight="1" x14ac:dyDescent="0.65">
      <c r="A30" s="308"/>
      <c r="B30" s="218" t="str">
        <f>'Master fill'!B30</f>
        <v>Building Insurance</v>
      </c>
      <c r="C30" s="218"/>
      <c r="D30" s="218"/>
      <c r="E30" s="349">
        <f>'Master fill'!E30</f>
        <v>0</v>
      </c>
      <c r="F30" s="184"/>
      <c r="G30" s="218"/>
      <c r="H30" s="218"/>
      <c r="I30" s="218"/>
      <c r="J30" s="218"/>
      <c r="K30" s="218"/>
      <c r="L30" s="308"/>
      <c r="M30" s="829"/>
      <c r="N30" s="468"/>
      <c r="O30" s="827"/>
      <c r="P30" s="827"/>
      <c r="Q30" s="827"/>
      <c r="R30" s="826"/>
      <c r="S30" s="193"/>
      <c r="T30" s="302"/>
      <c r="U30" s="219"/>
      <c r="V30" s="219"/>
      <c r="W30" s="219"/>
      <c r="X30" s="219"/>
      <c r="Y30" s="219"/>
      <c r="Z30" s="302"/>
      <c r="AA30" s="302"/>
      <c r="AB30" s="302"/>
      <c r="AC30" s="302"/>
      <c r="AD30" s="302"/>
      <c r="AE30" s="302"/>
      <c r="AF30" s="302"/>
      <c r="AG30" s="302"/>
      <c r="AH30" s="302"/>
      <c r="AI30" s="302"/>
      <c r="AJ30" s="302"/>
      <c r="AK30" s="302"/>
      <c r="AL30" s="302"/>
      <c r="AM30" s="350"/>
      <c r="AN30" s="350"/>
      <c r="AO30" s="350"/>
      <c r="AP30" s="350"/>
      <c r="AQ30" s="350"/>
      <c r="AR30" s="350"/>
      <c r="AS30" s="350"/>
      <c r="AT30" s="350"/>
      <c r="AU30" s="350"/>
      <c r="AV30" s="350"/>
      <c r="AW30" s="350"/>
      <c r="AX30" s="350"/>
    </row>
    <row r="31" spans="1:50" ht="18" customHeight="1" x14ac:dyDescent="0.65">
      <c r="A31" s="308"/>
      <c r="B31" s="218" t="str">
        <f>'Master fill'!B31</f>
        <v>Security</v>
      </c>
      <c r="C31" s="218"/>
      <c r="D31" s="218"/>
      <c r="E31" s="349">
        <f>'Master fill'!E31</f>
        <v>0</v>
      </c>
      <c r="F31" s="184"/>
      <c r="G31" s="410" t="str">
        <f>'Master fill'!G31</f>
        <v>ANGEL INVESTOR</v>
      </c>
      <c r="H31" s="414"/>
      <c r="I31" s="414"/>
      <c r="J31" s="414"/>
      <c r="K31" s="61"/>
      <c r="L31" s="308"/>
      <c r="M31" s="829"/>
      <c r="N31" s="468"/>
      <c r="O31" s="827"/>
      <c r="P31" s="827"/>
      <c r="Q31" s="827"/>
      <c r="R31" s="826"/>
      <c r="S31" s="193"/>
      <c r="T31" s="302"/>
      <c r="U31" s="219"/>
      <c r="V31" s="219"/>
      <c r="W31" s="219"/>
      <c r="X31" s="219"/>
      <c r="Y31" s="219"/>
      <c r="Z31" s="302"/>
      <c r="AA31" s="302"/>
      <c r="AB31" s="302"/>
      <c r="AC31" s="302"/>
      <c r="AD31" s="302"/>
      <c r="AE31" s="302"/>
      <c r="AF31" s="302"/>
      <c r="AG31" s="302"/>
      <c r="AH31" s="302"/>
      <c r="AI31" s="302"/>
      <c r="AJ31" s="302"/>
      <c r="AK31" s="302"/>
      <c r="AL31" s="302"/>
      <c r="AM31" s="350"/>
      <c r="AN31" s="350"/>
      <c r="AO31" s="350"/>
      <c r="AP31" s="350"/>
      <c r="AQ31" s="350"/>
      <c r="AR31" s="350"/>
      <c r="AS31" s="350"/>
      <c r="AT31" s="350"/>
      <c r="AU31" s="350"/>
      <c r="AV31" s="350"/>
      <c r="AW31" s="350"/>
      <c r="AX31" s="350"/>
    </row>
    <row r="32" spans="1:50" ht="18" customHeight="1" x14ac:dyDescent="0.65">
      <c r="A32" s="308"/>
      <c r="B32" s="218" t="str">
        <f>'Master fill'!B32</f>
        <v>Wi-Fi</v>
      </c>
      <c r="C32" s="218"/>
      <c r="D32" s="218"/>
      <c r="E32" s="349">
        <f>'Master fill'!E32</f>
        <v>0</v>
      </c>
      <c r="F32" s="184"/>
      <c r="G32" s="218" t="str">
        <f>'Master fill'!G32</f>
        <v>Capital Employment</v>
      </c>
      <c r="H32" s="218"/>
      <c r="I32" s="218"/>
      <c r="J32" s="218"/>
      <c r="K32" s="269">
        <f>'Master fill'!K32</f>
        <v>0</v>
      </c>
      <c r="L32" s="308"/>
      <c r="M32" s="218" t="s">
        <v>70</v>
      </c>
      <c r="N32" s="218"/>
      <c r="O32" s="672">
        <f>X50</f>
        <v>0</v>
      </c>
      <c r="P32" s="672">
        <f>SUM($Y$48:Y50)+AC50</f>
        <v>0</v>
      </c>
      <c r="Q32" s="673">
        <f>P32/$R$5</f>
        <v>0</v>
      </c>
      <c r="R32" s="305" t="e">
        <f>IRR(AI47:AI50,0)</f>
        <v>#NUM!</v>
      </c>
      <c r="S32" s="193"/>
      <c r="T32" s="302"/>
      <c r="U32" s="219"/>
      <c r="V32" s="219"/>
      <c r="W32" s="219"/>
      <c r="X32" s="219"/>
      <c r="Y32" s="219"/>
      <c r="Z32" s="302"/>
      <c r="AA32" s="302"/>
      <c r="AB32" s="302"/>
      <c r="AC32" s="302"/>
      <c r="AD32" s="302"/>
      <c r="AE32" s="302"/>
      <c r="AF32" s="302"/>
      <c r="AG32" s="302"/>
      <c r="AH32" s="302"/>
      <c r="AI32" s="302"/>
      <c r="AJ32" s="302"/>
      <c r="AK32" s="302"/>
      <c r="AL32" s="302"/>
      <c r="AM32" s="350"/>
      <c r="AN32" s="350"/>
      <c r="AO32" s="350"/>
      <c r="AP32" s="350"/>
      <c r="AQ32" s="350"/>
      <c r="AR32" s="350"/>
      <c r="AS32" s="350"/>
      <c r="AT32" s="350"/>
      <c r="AU32" s="350"/>
      <c r="AV32" s="350"/>
      <c r="AW32" s="350"/>
      <c r="AX32" s="350"/>
    </row>
    <row r="33" spans="1:50" ht="18" customHeight="1" x14ac:dyDescent="0.65">
      <c r="A33" s="308"/>
      <c r="B33" s="218" t="str">
        <f>'Master fill'!B33</f>
        <v>Garden costs</v>
      </c>
      <c r="C33" s="218"/>
      <c r="D33" s="218"/>
      <c r="E33" s="349">
        <f>'Master fill'!E33</f>
        <v>0</v>
      </c>
      <c r="F33" s="184"/>
      <c r="G33" s="218" t="str">
        <f>'Master fill'!G33</f>
        <v>Interest Rate</v>
      </c>
      <c r="H33" s="218"/>
      <c r="I33" s="218"/>
      <c r="J33" s="218"/>
      <c r="K33" s="265">
        <f>'Master fill'!K33</f>
        <v>0.1</v>
      </c>
      <c r="L33" s="308"/>
      <c r="M33" s="303" t="s">
        <v>71</v>
      </c>
      <c r="N33" s="303"/>
      <c r="O33" s="674">
        <f>X52</f>
        <v>0</v>
      </c>
      <c r="P33" s="674">
        <f>SUM($Y$48:Y52)+AC52</f>
        <v>0</v>
      </c>
      <c r="Q33" s="675">
        <f>P33/$R$5</f>
        <v>0</v>
      </c>
      <c r="R33" s="304" t="e">
        <f>IRR(AJ47:AJ52,E7)</f>
        <v>#NUM!</v>
      </c>
      <c r="S33" s="193"/>
      <c r="T33" s="302"/>
      <c r="U33" s="219"/>
      <c r="V33" s="219"/>
      <c r="W33" s="219"/>
      <c r="X33" s="219"/>
      <c r="Y33" s="219"/>
      <c r="Z33" s="302"/>
      <c r="AA33" s="302"/>
      <c r="AB33" s="302"/>
      <c r="AC33" s="302"/>
      <c r="AD33" s="302"/>
      <c r="AE33" s="302"/>
      <c r="AF33" s="302"/>
      <c r="AG33" s="302"/>
      <c r="AH33" s="302"/>
      <c r="AI33" s="302"/>
      <c r="AJ33" s="302"/>
      <c r="AK33" s="302"/>
      <c r="AL33" s="302"/>
      <c r="AM33" s="350"/>
      <c r="AN33" s="350"/>
      <c r="AO33" s="350"/>
      <c r="AP33" s="350"/>
      <c r="AQ33" s="350"/>
      <c r="AR33" s="350"/>
      <c r="AS33" s="350"/>
      <c r="AT33" s="350"/>
      <c r="AU33" s="350"/>
      <c r="AV33" s="350"/>
      <c r="AW33" s="350"/>
      <c r="AX33" s="350"/>
    </row>
    <row r="34" spans="1:50" ht="18" customHeight="1" x14ac:dyDescent="0.65">
      <c r="A34" s="308"/>
      <c r="B34" s="218" t="str">
        <f>'Master fill'!B34</f>
        <v>Other holding costs</v>
      </c>
      <c r="C34" s="217"/>
      <c r="D34" s="217"/>
      <c r="E34" s="349">
        <f>'Master fill'!E34</f>
        <v>0</v>
      </c>
      <c r="F34" s="184"/>
      <c r="G34" s="218" t="str">
        <f>'Master fill'!G34</f>
        <v>Angel repayment term (years)</v>
      </c>
      <c r="H34" s="218"/>
      <c r="I34" s="218"/>
      <c r="J34" s="218"/>
      <c r="K34" s="274">
        <f>'Master fill'!K34</f>
        <v>5</v>
      </c>
      <c r="L34" s="308"/>
      <c r="M34" s="218" t="s">
        <v>73</v>
      </c>
      <c r="N34" s="218"/>
      <c r="O34" s="672">
        <f>X57</f>
        <v>0</v>
      </c>
      <c r="P34" s="672">
        <f>SUM($Y$48:Y57)+AC57</f>
        <v>0</v>
      </c>
      <c r="Q34" s="673">
        <f>P34/$R$5</f>
        <v>0</v>
      </c>
      <c r="R34" s="305" t="e">
        <f>IRR(AK47:AK57,E7)</f>
        <v>#NUM!</v>
      </c>
      <c r="S34" s="193"/>
      <c r="T34" s="302"/>
      <c r="U34" s="219"/>
      <c r="V34" s="219"/>
      <c r="W34" s="219"/>
      <c r="X34" s="219"/>
      <c r="Y34" s="219"/>
      <c r="Z34" s="302"/>
      <c r="AA34" s="302"/>
      <c r="AB34" s="302"/>
      <c r="AC34" s="302"/>
      <c r="AD34" s="302"/>
      <c r="AE34" s="302"/>
      <c r="AF34" s="302"/>
      <c r="AG34" s="302"/>
      <c r="AH34" s="302"/>
      <c r="AI34" s="302"/>
      <c r="AJ34" s="302"/>
      <c r="AK34" s="302"/>
      <c r="AL34" s="302"/>
      <c r="AM34" s="350"/>
      <c r="AN34" s="350"/>
      <c r="AO34" s="350"/>
      <c r="AP34" s="350"/>
      <c r="AQ34" s="350"/>
      <c r="AR34" s="350"/>
      <c r="AS34" s="350"/>
      <c r="AT34" s="350"/>
      <c r="AU34" s="350"/>
      <c r="AV34" s="350"/>
      <c r="AW34" s="350"/>
      <c r="AX34" s="350"/>
    </row>
    <row r="35" spans="1:50" ht="18" customHeight="1" x14ac:dyDescent="0.65">
      <c r="A35" s="308"/>
      <c r="B35" s="218" t="str">
        <f>'Master fill'!B35</f>
        <v>Other costs</v>
      </c>
      <c r="C35" s="217"/>
      <c r="D35" s="217"/>
      <c r="E35" s="349">
        <f>'Master fill'!E35</f>
        <v>0</v>
      </c>
      <c r="F35" s="184"/>
      <c r="G35" s="218" t="str">
        <f>'Master fill'!G35</f>
        <v>Angel Monthly Re-Payment</v>
      </c>
      <c r="H35" s="218"/>
      <c r="I35" s="218"/>
      <c r="J35" s="218"/>
      <c r="K35" s="399">
        <f>'Master fill'!K35</f>
        <v>0</v>
      </c>
      <c r="L35" s="308"/>
      <c r="M35" s="218" t="s">
        <v>72</v>
      </c>
      <c r="N35" s="218"/>
      <c r="O35" s="672">
        <f>X67</f>
        <v>0</v>
      </c>
      <c r="P35" s="672">
        <f>SUM($Y$48:Y67)+AC67</f>
        <v>0</v>
      </c>
      <c r="Q35" s="673">
        <f>P35/$R$5</f>
        <v>0</v>
      </c>
      <c r="R35" s="305" t="e">
        <f>IRR(AL47:AL67,E7)</f>
        <v>#NUM!</v>
      </c>
      <c r="S35" s="193"/>
      <c r="T35" s="302"/>
      <c r="U35" s="219"/>
      <c r="V35" s="219"/>
      <c r="W35" s="219"/>
      <c r="X35" s="219"/>
      <c r="Y35" s="219"/>
      <c r="Z35" s="302"/>
      <c r="AA35" s="302"/>
      <c r="AB35" s="302"/>
      <c r="AC35" s="302"/>
      <c r="AD35" s="302"/>
      <c r="AE35" s="302"/>
      <c r="AF35" s="302"/>
      <c r="AG35" s="302"/>
      <c r="AH35" s="302"/>
      <c r="AI35" s="302"/>
      <c r="AJ35" s="302"/>
      <c r="AK35" s="302"/>
      <c r="AL35" s="302"/>
      <c r="AM35" s="350"/>
      <c r="AN35" s="350"/>
      <c r="AO35" s="350"/>
      <c r="AP35" s="350"/>
      <c r="AQ35" s="350"/>
      <c r="AR35" s="350"/>
      <c r="AS35" s="350"/>
      <c r="AT35" s="350"/>
      <c r="AU35" s="350"/>
      <c r="AV35" s="350"/>
      <c r="AW35" s="350"/>
      <c r="AX35" s="350"/>
    </row>
    <row r="36" spans="1:50" ht="18" customHeight="1" x14ac:dyDescent="0.65">
      <c r="A36" s="308"/>
      <c r="B36" s="218" t="str">
        <f>'Master fill'!B36</f>
        <v>Management (10%)</v>
      </c>
      <c r="C36" s="217"/>
      <c r="D36" s="217"/>
      <c r="E36" s="619">
        <f>'Master fill'!E36</f>
        <v>0.1</v>
      </c>
      <c r="F36" s="184"/>
      <c r="G36" s="218"/>
      <c r="H36" s="218"/>
      <c r="I36" s="218"/>
      <c r="J36" s="218"/>
      <c r="K36" s="217"/>
      <c r="L36" s="308"/>
      <c r="M36" s="124"/>
      <c r="N36" s="124"/>
      <c r="O36" s="124"/>
      <c r="P36" s="124"/>
      <c r="Q36" s="135"/>
      <c r="R36" s="135"/>
      <c r="S36" s="194"/>
      <c r="T36" s="302"/>
      <c r="U36" s="302"/>
      <c r="V36" s="302"/>
      <c r="W36" s="302"/>
      <c r="X36" s="302"/>
      <c r="Y36" s="302"/>
      <c r="Z36" s="302"/>
      <c r="AA36" s="302"/>
      <c r="AB36" s="302"/>
      <c r="AC36" s="302"/>
      <c r="AD36" s="302"/>
      <c r="AE36" s="302"/>
      <c r="AF36" s="302"/>
      <c r="AG36" s="302"/>
      <c r="AH36" s="302"/>
      <c r="AI36" s="302"/>
      <c r="AJ36" s="302"/>
      <c r="AK36" s="302"/>
      <c r="AL36" s="302"/>
      <c r="AM36" s="351"/>
      <c r="AN36" s="351"/>
      <c r="AO36" s="351"/>
      <c r="AP36" s="351"/>
      <c r="AQ36" s="351"/>
      <c r="AR36" s="351"/>
      <c r="AS36" s="351"/>
      <c r="AT36" s="351"/>
      <c r="AU36" s="351"/>
      <c r="AV36" s="351"/>
      <c r="AW36" s="351"/>
      <c r="AX36" s="351"/>
    </row>
    <row r="37" spans="1:50" ht="18" customHeight="1" x14ac:dyDescent="0.65">
      <c r="A37" s="308"/>
      <c r="B37" s="218" t="str">
        <f>'Master fill'!B37</f>
        <v>Void (Normal 8%)</v>
      </c>
      <c r="C37" s="217"/>
      <c r="D37" s="217"/>
      <c r="E37" s="619">
        <f>'Master fill'!E37</f>
        <v>0.08</v>
      </c>
      <c r="F37" s="184"/>
      <c r="G37" s="218"/>
      <c r="H37" s="218"/>
      <c r="I37" s="218"/>
      <c r="J37" s="218"/>
      <c r="K37" s="217"/>
      <c r="L37" s="308"/>
      <c r="M37" s="124"/>
      <c r="N37" s="124"/>
      <c r="O37" s="124"/>
      <c r="P37" s="124"/>
      <c r="Q37" s="135"/>
      <c r="R37" s="135"/>
      <c r="S37" s="194"/>
      <c r="T37" s="302"/>
      <c r="U37" s="302"/>
      <c r="V37" s="302"/>
      <c r="W37" s="302"/>
      <c r="X37" s="302"/>
      <c r="Y37" s="302"/>
      <c r="Z37" s="302"/>
      <c r="AA37" s="302"/>
      <c r="AB37" s="302"/>
      <c r="AC37" s="302"/>
      <c r="AD37" s="302"/>
      <c r="AE37" s="302"/>
      <c r="AF37" s="302"/>
      <c r="AG37" s="302"/>
      <c r="AH37" s="302"/>
      <c r="AI37" s="302"/>
      <c r="AJ37" s="302"/>
      <c r="AK37" s="302"/>
      <c r="AL37" s="302"/>
    </row>
    <row r="38" spans="1:50" ht="18" customHeight="1" x14ac:dyDescent="0.65">
      <c r="A38" s="308"/>
      <c r="B38" s="218" t="str">
        <f>'Master fill'!B38</f>
        <v>Maintenance (3%)</v>
      </c>
      <c r="C38" s="217"/>
      <c r="D38" s="217"/>
      <c r="E38" s="619">
        <f>'Master fill'!E38</f>
        <v>0.03</v>
      </c>
      <c r="F38" s="184"/>
      <c r="G38" s="218"/>
      <c r="H38" s="218"/>
      <c r="I38" s="218"/>
      <c r="J38" s="218"/>
      <c r="K38" s="217"/>
      <c r="L38" s="308"/>
      <c r="M38" s="124"/>
      <c r="N38" s="124"/>
      <c r="O38" s="124"/>
      <c r="P38" s="124"/>
      <c r="Q38" s="135"/>
      <c r="R38" s="135"/>
      <c r="S38" s="194"/>
      <c r="T38" s="302"/>
      <c r="U38" s="302"/>
      <c r="V38" s="302"/>
      <c r="W38" s="302"/>
      <c r="X38" s="302"/>
      <c r="Y38" s="302"/>
      <c r="Z38" s="302"/>
      <c r="AA38" s="302"/>
      <c r="AB38" s="302"/>
      <c r="AC38" s="302"/>
      <c r="AD38" s="302"/>
      <c r="AE38" s="302"/>
      <c r="AF38" s="302"/>
      <c r="AG38" s="302"/>
      <c r="AH38" s="302"/>
      <c r="AI38" s="302"/>
      <c r="AJ38" s="302"/>
      <c r="AK38" s="302"/>
      <c r="AL38" s="302"/>
    </row>
    <row r="39" spans="1:50" ht="18" customHeight="1" x14ac:dyDescent="0.65">
      <c r="A39" s="308"/>
      <c r="B39" s="218" t="str">
        <f>'Master fill'!B39</f>
        <v>Capex (Improvements, add value) (5%)</v>
      </c>
      <c r="C39" s="217"/>
      <c r="D39" s="217"/>
      <c r="E39" s="619">
        <f>'Master fill'!E39</f>
        <v>0.05</v>
      </c>
      <c r="F39" s="184"/>
      <c r="G39" s="218"/>
      <c r="H39" s="218"/>
      <c r="I39" s="218"/>
      <c r="J39" s="218"/>
      <c r="K39" s="217"/>
      <c r="L39" s="308"/>
      <c r="M39" s="124"/>
      <c r="N39" s="124"/>
      <c r="O39" s="124"/>
      <c r="P39" s="124"/>
      <c r="Q39" s="135"/>
      <c r="R39" s="135"/>
      <c r="S39" s="194"/>
      <c r="T39" s="302"/>
      <c r="U39" s="302"/>
      <c r="V39" s="302"/>
      <c r="W39" s="302"/>
      <c r="X39" s="302"/>
      <c r="Y39" s="302"/>
      <c r="Z39" s="302"/>
      <c r="AA39" s="302"/>
      <c r="AB39" s="302"/>
      <c r="AC39" s="302"/>
      <c r="AD39" s="302"/>
      <c r="AE39" s="302"/>
      <c r="AF39" s="302"/>
      <c r="AG39" s="302"/>
      <c r="AH39" s="302"/>
      <c r="AI39" s="302"/>
      <c r="AJ39" s="302"/>
      <c r="AK39" s="302"/>
      <c r="AL39" s="302"/>
    </row>
    <row r="40" spans="1:50" ht="18" customHeight="1" x14ac:dyDescent="0.65">
      <c r="A40" s="308"/>
      <c r="B40" s="218" t="str">
        <f>'Master fill'!B40</f>
        <v>Management Cost/m</v>
      </c>
      <c r="C40" s="217"/>
      <c r="D40" s="217"/>
      <c r="E40" s="349">
        <f>'Master fill'!E40</f>
        <v>0</v>
      </c>
      <c r="F40" s="184"/>
      <c r="G40" s="218"/>
      <c r="H40" s="218"/>
      <c r="I40" s="218"/>
      <c r="J40" s="218"/>
      <c r="K40" s="217"/>
      <c r="L40" s="308"/>
      <c r="M40" s="124"/>
      <c r="N40" s="124"/>
      <c r="O40" s="124"/>
      <c r="P40" s="124"/>
      <c r="Q40" s="135"/>
      <c r="R40" s="135"/>
      <c r="S40" s="194"/>
      <c r="T40" s="302"/>
      <c r="U40" s="302"/>
      <c r="V40" s="302"/>
      <c r="W40" s="302"/>
      <c r="X40" s="302"/>
      <c r="Y40" s="302"/>
      <c r="Z40" s="302"/>
      <c r="AA40" s="302"/>
      <c r="AB40" s="302"/>
      <c r="AC40" s="302"/>
      <c r="AD40" s="302"/>
      <c r="AE40" s="302"/>
      <c r="AF40" s="302"/>
      <c r="AG40" s="302"/>
      <c r="AH40" s="302"/>
      <c r="AI40" s="302"/>
      <c r="AJ40" s="302"/>
      <c r="AK40" s="302"/>
      <c r="AL40" s="302"/>
    </row>
    <row r="41" spans="1:50" ht="18" customHeight="1" x14ac:dyDescent="0.65">
      <c r="A41" s="308"/>
      <c r="B41" s="218" t="str">
        <f>'Master fill'!B41</f>
        <v>Void Cost/m</v>
      </c>
      <c r="C41" s="217"/>
      <c r="D41" s="217"/>
      <c r="E41" s="349">
        <f>'Master fill'!E41</f>
        <v>0</v>
      </c>
      <c r="F41" s="184"/>
      <c r="G41" s="218"/>
      <c r="H41" s="218"/>
      <c r="I41" s="218"/>
      <c r="J41" s="218"/>
      <c r="K41" s="217"/>
      <c r="L41" s="308"/>
      <c r="M41" s="124"/>
      <c r="N41" s="124"/>
      <c r="O41" s="124"/>
      <c r="P41" s="124"/>
      <c r="Q41" s="135"/>
      <c r="R41" s="135"/>
      <c r="S41" s="194"/>
      <c r="T41" s="302"/>
      <c r="U41" s="302"/>
      <c r="V41" s="302"/>
      <c r="W41" s="302"/>
      <c r="X41" s="302"/>
      <c r="Y41" s="302"/>
      <c r="Z41" s="302"/>
      <c r="AA41" s="302"/>
      <c r="AB41" s="302"/>
      <c r="AC41" s="302"/>
      <c r="AD41" s="302"/>
      <c r="AE41" s="302"/>
      <c r="AF41" s="302"/>
      <c r="AG41" s="302"/>
      <c r="AH41" s="302"/>
      <c r="AI41" s="302"/>
      <c r="AJ41" s="302"/>
      <c r="AK41" s="302"/>
      <c r="AL41" s="302"/>
    </row>
    <row r="42" spans="1:50" ht="18" customHeight="1" x14ac:dyDescent="0.65">
      <c r="A42" s="308"/>
      <c r="B42" s="218" t="str">
        <f>'Master fill'!B42</f>
        <v>Maintenance Cost/m</v>
      </c>
      <c r="C42" s="218"/>
      <c r="D42" s="218"/>
      <c r="E42" s="349">
        <f>'Master fill'!E42</f>
        <v>0</v>
      </c>
      <c r="F42" s="218"/>
      <c r="G42" s="218"/>
      <c r="H42" s="218"/>
      <c r="I42" s="218"/>
      <c r="J42" s="218"/>
      <c r="K42" s="217"/>
      <c r="L42" s="308"/>
      <c r="M42" s="124"/>
      <c r="N42" s="124"/>
      <c r="O42" s="124"/>
      <c r="P42" s="124"/>
      <c r="Q42" s="135"/>
      <c r="R42" s="135"/>
      <c r="S42" s="194"/>
      <c r="T42" s="302"/>
      <c r="U42" s="302"/>
      <c r="V42" s="302"/>
      <c r="W42" s="302"/>
      <c r="X42" s="302"/>
      <c r="Y42" s="302"/>
      <c r="Z42" s="302"/>
      <c r="AA42" s="302"/>
      <c r="AB42" s="302"/>
      <c r="AC42" s="302"/>
      <c r="AD42" s="302"/>
      <c r="AE42" s="302"/>
      <c r="AF42" s="302"/>
      <c r="AG42" s="302"/>
      <c r="AH42" s="302"/>
      <c r="AI42" s="302"/>
      <c r="AJ42" s="302"/>
      <c r="AK42" s="302"/>
      <c r="AL42" s="302"/>
    </row>
    <row r="43" spans="1:50" ht="18" customHeight="1" x14ac:dyDescent="0.65">
      <c r="A43" s="308"/>
      <c r="B43" s="218" t="str">
        <f>'Master fill'!B43</f>
        <v>Capex Cost/m</v>
      </c>
      <c r="C43" s="218"/>
      <c r="D43" s="218"/>
      <c r="E43" s="349">
        <f>'Master fill'!E43</f>
        <v>0</v>
      </c>
      <c r="F43" s="218"/>
      <c r="G43" s="218"/>
      <c r="H43" s="218"/>
      <c r="I43" s="218"/>
      <c r="J43" s="218"/>
      <c r="K43" s="217"/>
      <c r="L43" s="308"/>
      <c r="M43" s="124"/>
      <c r="N43" s="124"/>
      <c r="O43" s="124"/>
      <c r="P43" s="124"/>
      <c r="Q43" s="135"/>
      <c r="R43" s="135"/>
      <c r="S43" s="194"/>
      <c r="T43" s="302"/>
      <c r="U43" s="302"/>
      <c r="V43" s="302"/>
      <c r="W43" s="302"/>
      <c r="X43" s="302"/>
      <c r="Y43" s="302"/>
      <c r="Z43" s="302"/>
      <c r="AA43" s="302"/>
      <c r="AB43" s="302"/>
      <c r="AC43" s="302"/>
      <c r="AD43" s="302"/>
      <c r="AE43" s="302"/>
      <c r="AF43" s="302"/>
      <c r="AG43" s="302"/>
      <c r="AH43" s="302"/>
      <c r="AI43" s="302"/>
      <c r="AJ43" s="302"/>
      <c r="AK43" s="302"/>
      <c r="AL43" s="302"/>
    </row>
    <row r="44" spans="1:50" ht="18" customHeight="1" x14ac:dyDescent="0.65">
      <c r="A44" s="308"/>
      <c r="B44" s="307"/>
      <c r="C44" s="307"/>
      <c r="D44" s="307"/>
      <c r="E44" s="307"/>
      <c r="F44" s="308"/>
      <c r="G44" s="308"/>
      <c r="H44" s="308"/>
      <c r="I44" s="308"/>
      <c r="J44" s="308"/>
      <c r="K44" s="308"/>
      <c r="L44" s="308"/>
      <c r="M44" s="309"/>
      <c r="N44" s="309"/>
      <c r="O44" s="309"/>
      <c r="P44" s="309"/>
      <c r="Q44" s="309"/>
      <c r="R44" s="309"/>
      <c r="S44" s="309"/>
      <c r="T44" s="309"/>
      <c r="U44" s="302"/>
      <c r="V44" s="302"/>
      <c r="W44" s="302"/>
      <c r="X44" s="302"/>
      <c r="Y44" s="302"/>
      <c r="Z44" s="302"/>
      <c r="AA44" s="302"/>
      <c r="AB44" s="302"/>
      <c r="AC44" s="302"/>
      <c r="AD44" s="302"/>
      <c r="AE44" s="302"/>
      <c r="AF44" s="302"/>
      <c r="AG44" s="302"/>
      <c r="AH44" s="302"/>
      <c r="AI44" s="302"/>
      <c r="AJ44" s="302"/>
      <c r="AK44" s="302"/>
      <c r="AL44" s="302"/>
    </row>
    <row r="45" spans="1:50" ht="54" customHeight="1" x14ac:dyDescent="0.65">
      <c r="A45" s="308"/>
      <c r="B45" s="897"/>
      <c r="C45" s="898"/>
      <c r="D45" s="833" t="s">
        <v>111</v>
      </c>
      <c r="E45" s="835"/>
      <c r="F45" s="835"/>
      <c r="G45" s="835"/>
      <c r="H45" s="835"/>
      <c r="I45" s="835"/>
      <c r="J45" s="835"/>
      <c r="K45" s="835"/>
      <c r="L45" s="835"/>
      <c r="M45" s="835"/>
      <c r="N45" s="835"/>
      <c r="O45" s="835"/>
      <c r="P45" s="835"/>
      <c r="Q45" s="835"/>
      <c r="R45" s="835"/>
      <c r="S45" s="835"/>
      <c r="T45" s="834"/>
      <c r="U45" s="833"/>
      <c r="V45" s="835"/>
      <c r="W45" s="835"/>
      <c r="X45" s="835"/>
      <c r="Y45" s="835"/>
      <c r="Z45" s="834"/>
      <c r="AA45" s="899" t="s">
        <v>93</v>
      </c>
      <c r="AB45" s="900"/>
      <c r="AC45" s="901"/>
      <c r="AD45" s="677" t="s">
        <v>92</v>
      </c>
      <c r="AE45" s="902" t="s">
        <v>101</v>
      </c>
      <c r="AF45" s="903"/>
      <c r="AG45" s="903"/>
      <c r="AH45" s="904"/>
      <c r="AI45" s="894" t="s">
        <v>100</v>
      </c>
      <c r="AJ45" s="895"/>
      <c r="AK45" s="895"/>
      <c r="AL45" s="896"/>
    </row>
    <row r="46" spans="1:50" ht="54" customHeight="1" x14ac:dyDescent="0.65">
      <c r="A46" s="306"/>
      <c r="B46" s="680" t="s">
        <v>36</v>
      </c>
      <c r="C46" s="681" t="s">
        <v>22</v>
      </c>
      <c r="D46" s="681" t="str">
        <f>B26</f>
        <v>Levy | HOA</v>
      </c>
      <c r="E46" s="681" t="str">
        <f>B27</f>
        <v>Rates &amp; Taxes</v>
      </c>
      <c r="F46" s="681"/>
      <c r="G46" s="681" t="str">
        <f>B28</f>
        <v>Water &amp; services</v>
      </c>
      <c r="H46" s="681" t="str">
        <f>B29</f>
        <v>Electricity</v>
      </c>
      <c r="I46" s="681" t="str">
        <f>B30</f>
        <v>Building Insurance</v>
      </c>
      <c r="J46" s="681" t="str">
        <f>B31</f>
        <v>Security</v>
      </c>
      <c r="K46" s="681" t="str">
        <f>B32</f>
        <v>Wi-Fi</v>
      </c>
      <c r="L46" s="681"/>
      <c r="M46" s="681" t="str">
        <f>B33</f>
        <v>Garden costs</v>
      </c>
      <c r="N46" s="681" t="str">
        <f>B34</f>
        <v>Other holding costs</v>
      </c>
      <c r="O46" s="681" t="str">
        <f>B35</f>
        <v>Other costs</v>
      </c>
      <c r="P46" s="676" t="str">
        <f>B40</f>
        <v>Management Cost/m</v>
      </c>
      <c r="Q46" s="676" t="str">
        <f>B41</f>
        <v>Void Cost/m</v>
      </c>
      <c r="R46" s="676" t="str">
        <f>B42</f>
        <v>Maintenance Cost/m</v>
      </c>
      <c r="S46" s="682"/>
      <c r="T46" s="676" t="str">
        <f>B43</f>
        <v>Capex Cost/m</v>
      </c>
      <c r="U46" s="676" t="s">
        <v>77</v>
      </c>
      <c r="V46" s="676" t="s">
        <v>76</v>
      </c>
      <c r="W46" s="676" t="s">
        <v>111</v>
      </c>
      <c r="X46" s="676" t="s">
        <v>21</v>
      </c>
      <c r="Y46" s="676" t="s">
        <v>330</v>
      </c>
      <c r="Z46" s="676" t="s">
        <v>97</v>
      </c>
      <c r="AA46" s="679" t="s">
        <v>29</v>
      </c>
      <c r="AB46" s="679" t="s">
        <v>45</v>
      </c>
      <c r="AC46" s="679" t="s">
        <v>68</v>
      </c>
      <c r="AD46" s="677" t="s">
        <v>91</v>
      </c>
      <c r="AE46" s="678" t="s">
        <v>99</v>
      </c>
      <c r="AF46" s="678" t="s">
        <v>98</v>
      </c>
      <c r="AG46" s="678" t="s">
        <v>75</v>
      </c>
      <c r="AH46" s="678" t="s">
        <v>69</v>
      </c>
      <c r="AI46" s="679" t="s">
        <v>70</v>
      </c>
      <c r="AJ46" s="679" t="s">
        <v>71</v>
      </c>
      <c r="AK46" s="679" t="s">
        <v>73</v>
      </c>
      <c r="AL46" s="679" t="s">
        <v>72</v>
      </c>
    </row>
    <row r="47" spans="1:50" ht="18" customHeight="1" x14ac:dyDescent="0.65">
      <c r="A47" s="306"/>
      <c r="B47" s="683">
        <v>0</v>
      </c>
      <c r="C47" s="681"/>
      <c r="D47" s="684"/>
      <c r="E47" s="684"/>
      <c r="F47" s="685"/>
      <c r="G47" s="684"/>
      <c r="H47" s="684"/>
      <c r="I47" s="684"/>
      <c r="J47" s="684"/>
      <c r="K47" s="684"/>
      <c r="L47" s="684"/>
      <c r="M47" s="684"/>
      <c r="N47" s="684"/>
      <c r="O47" s="684"/>
      <c r="P47" s="684"/>
      <c r="Q47" s="684"/>
      <c r="R47" s="685"/>
      <c r="S47" s="684"/>
      <c r="T47" s="685"/>
      <c r="U47" s="684"/>
      <c r="V47" s="684"/>
      <c r="W47" s="684"/>
      <c r="X47" s="676"/>
      <c r="Y47" s="686">
        <f>R5*(-1)</f>
        <v>-1</v>
      </c>
      <c r="Z47" s="686"/>
      <c r="AA47" s="679"/>
      <c r="AB47" s="679"/>
      <c r="AC47" s="679"/>
      <c r="AD47" s="687"/>
      <c r="AE47" s="688">
        <f>$Y$47</f>
        <v>-1</v>
      </c>
      <c r="AF47" s="689"/>
      <c r="AG47" s="688">
        <f>$Y$47</f>
        <v>-1</v>
      </c>
      <c r="AH47" s="688">
        <f>$AE$47</f>
        <v>-1</v>
      </c>
      <c r="AI47" s="690">
        <f>$Y$47</f>
        <v>-1</v>
      </c>
      <c r="AJ47" s="690">
        <f>$Y$47</f>
        <v>-1</v>
      </c>
      <c r="AK47" s="690">
        <f>$Y$47</f>
        <v>-1</v>
      </c>
      <c r="AL47" s="690">
        <f>$Y$47</f>
        <v>-1</v>
      </c>
    </row>
    <row r="48" spans="1:50" ht="18" customHeight="1" x14ac:dyDescent="0.65">
      <c r="A48" s="306"/>
      <c r="B48" s="683">
        <v>1</v>
      </c>
      <c r="C48" s="691">
        <f>E18</f>
        <v>0</v>
      </c>
      <c r="D48" s="686">
        <f>E26</f>
        <v>0</v>
      </c>
      <c r="E48" s="686">
        <f>E27</f>
        <v>0</v>
      </c>
      <c r="F48" s="686"/>
      <c r="G48" s="686">
        <f>E28</f>
        <v>0</v>
      </c>
      <c r="H48" s="686">
        <f>E29</f>
        <v>0</v>
      </c>
      <c r="I48" s="686">
        <f>E30</f>
        <v>0</v>
      </c>
      <c r="J48" s="686">
        <f>E31</f>
        <v>0</v>
      </c>
      <c r="K48" s="686">
        <f>E32</f>
        <v>0</v>
      </c>
      <c r="L48" s="686"/>
      <c r="M48" s="686">
        <f>E33</f>
        <v>0</v>
      </c>
      <c r="N48" s="686">
        <f>E34</f>
        <v>0</v>
      </c>
      <c r="O48" s="686">
        <f>E35</f>
        <v>0</v>
      </c>
      <c r="P48" s="686">
        <f>E40</f>
        <v>0</v>
      </c>
      <c r="Q48" s="686">
        <f>E41</f>
        <v>0</v>
      </c>
      <c r="R48" s="686">
        <f>E42</f>
        <v>0</v>
      </c>
      <c r="S48" s="676"/>
      <c r="T48" s="686">
        <f>E43</f>
        <v>0</v>
      </c>
      <c r="U48" s="633">
        <f>IF(B48&lt;=$K$28,$K$29,0)</f>
        <v>0</v>
      </c>
      <c r="V48" s="633">
        <f t="shared" ref="V48:V67" si="2">IF(B48&lt;=$K$34,$K$35,0)</f>
        <v>0</v>
      </c>
      <c r="W48" s="686">
        <f>SUM(D48:T48)</f>
        <v>0</v>
      </c>
      <c r="X48" s="686">
        <f t="shared" ref="X48:X67" si="3">C48-U48-V48-W48</f>
        <v>0</v>
      </c>
      <c r="Y48" s="692">
        <f>X48*12</f>
        <v>0</v>
      </c>
      <c r="Z48" s="693">
        <f>Y48/$R$5</f>
        <v>0</v>
      </c>
      <c r="AA48" s="694">
        <f>E15</f>
        <v>0</v>
      </c>
      <c r="AB48" s="642">
        <f>'BTL-Amort'!$H$23+'Angel-Amort'!$H$23</f>
        <v>0</v>
      </c>
      <c r="AC48" s="694">
        <f>AA48-AB48</f>
        <v>0</v>
      </c>
      <c r="AD48" s="695">
        <f>(SUM($Y$48:Y48)+AC48)/$R$5</f>
        <v>0</v>
      </c>
      <c r="AE48" s="688">
        <f t="shared" ref="AE48:AE67" si="4">Y48/(1+$E$7)^(B48)</f>
        <v>0</v>
      </c>
      <c r="AF48" s="696">
        <f t="shared" ref="AF48:AF67" si="5">AC48/(1+$E$7)^(B48)</f>
        <v>0</v>
      </c>
      <c r="AG48" s="688">
        <f t="shared" ref="AG48:AG67" si="6">AE48+AF48</f>
        <v>0</v>
      </c>
      <c r="AH48" s="688">
        <f>(SUM($AE$47:AE48))+AF48</f>
        <v>-1</v>
      </c>
      <c r="AI48" s="690">
        <f>Y48</f>
        <v>0</v>
      </c>
      <c r="AJ48" s="690">
        <f>Y48</f>
        <v>0</v>
      </c>
      <c r="AK48" s="690">
        <f>Y48</f>
        <v>0</v>
      </c>
      <c r="AL48" s="690">
        <f>Y48</f>
        <v>0</v>
      </c>
    </row>
    <row r="49" spans="1:38" ht="18" customHeight="1" x14ac:dyDescent="0.65">
      <c r="A49" s="306"/>
      <c r="B49" s="683">
        <v>2</v>
      </c>
      <c r="C49" s="691">
        <f t="shared" ref="C49:E64" si="7">C48+(C48*$E$6)</f>
        <v>0</v>
      </c>
      <c r="D49" s="691">
        <f t="shared" si="7"/>
        <v>0</v>
      </c>
      <c r="E49" s="691">
        <f t="shared" si="7"/>
        <v>0</v>
      </c>
      <c r="F49" s="686"/>
      <c r="G49" s="691">
        <f t="shared" ref="G49:H64" si="8">G48+(G48*$E$6)</f>
        <v>0</v>
      </c>
      <c r="H49" s="691">
        <f t="shared" si="8"/>
        <v>0</v>
      </c>
      <c r="I49" s="691">
        <f t="shared" ref="I49:O49" si="9">I48+(I48*$E$6)</f>
        <v>0</v>
      </c>
      <c r="J49" s="691">
        <f t="shared" si="9"/>
        <v>0</v>
      </c>
      <c r="K49" s="691">
        <f t="shared" si="9"/>
        <v>0</v>
      </c>
      <c r="L49" s="681"/>
      <c r="M49" s="691">
        <f t="shared" si="9"/>
        <v>0</v>
      </c>
      <c r="N49" s="691">
        <f t="shared" si="9"/>
        <v>0</v>
      </c>
      <c r="O49" s="691">
        <f t="shared" si="9"/>
        <v>0</v>
      </c>
      <c r="P49" s="691">
        <f t="shared" ref="P49:P67" si="10">P48+(P48*$E$6)</f>
        <v>0</v>
      </c>
      <c r="Q49" s="691">
        <f t="shared" ref="Q49:Q67" si="11">Q48+(Q48*$E$6)</f>
        <v>0</v>
      </c>
      <c r="R49" s="691">
        <f t="shared" ref="R49:T67" si="12">R48+(R48*$E$6)</f>
        <v>0</v>
      </c>
      <c r="S49" s="676"/>
      <c r="T49" s="691">
        <f t="shared" si="12"/>
        <v>0</v>
      </c>
      <c r="U49" s="633">
        <f t="shared" ref="U49:U67" si="13">IF(B49&lt;=$K$28,$K$29,0)</f>
        <v>0</v>
      </c>
      <c r="V49" s="633">
        <f t="shared" si="2"/>
        <v>0</v>
      </c>
      <c r="W49" s="686">
        <f t="shared" ref="W49:W67" si="14">SUM(D49:T49)</f>
        <v>0</v>
      </c>
      <c r="X49" s="686">
        <f t="shared" si="3"/>
        <v>0</v>
      </c>
      <c r="Y49" s="692">
        <f t="shared" ref="Y49:Y67" si="15">X49*12</f>
        <v>0</v>
      </c>
      <c r="Z49" s="697">
        <f t="shared" ref="Z49:Z67" si="16">Y49/$R$5</f>
        <v>0</v>
      </c>
      <c r="AA49" s="694">
        <f t="shared" ref="AA49:AA67" si="17">AA48*$E$10+AA48</f>
        <v>0</v>
      </c>
      <c r="AB49" s="642">
        <f>'BTL-Amort'!$H$35+'Angel-Amort'!$H$35</f>
        <v>0</v>
      </c>
      <c r="AC49" s="694">
        <f t="shared" ref="AC49:AC67" si="18">AA49-AB49</f>
        <v>0</v>
      </c>
      <c r="AD49" s="695">
        <f>(SUM($Y$48:Y49)+AC49)/$R$5</f>
        <v>0</v>
      </c>
      <c r="AE49" s="688">
        <f t="shared" si="4"/>
        <v>0</v>
      </c>
      <c r="AF49" s="696">
        <f t="shared" si="5"/>
        <v>0</v>
      </c>
      <c r="AG49" s="688">
        <f t="shared" si="6"/>
        <v>0</v>
      </c>
      <c r="AH49" s="688">
        <f>(SUM($AE$47:AE49))+AF49</f>
        <v>-1</v>
      </c>
      <c r="AI49" s="690">
        <f>Y49</f>
        <v>0</v>
      </c>
      <c r="AJ49" s="690">
        <f>Y49</f>
        <v>0</v>
      </c>
      <c r="AK49" s="690">
        <f t="shared" ref="AK49:AK56" si="19">Y49</f>
        <v>0</v>
      </c>
      <c r="AL49" s="690">
        <f t="shared" ref="AL49:AL66" si="20">Y49</f>
        <v>0</v>
      </c>
    </row>
    <row r="50" spans="1:38" ht="18" customHeight="1" x14ac:dyDescent="0.65">
      <c r="A50" s="306"/>
      <c r="B50" s="683">
        <v>3</v>
      </c>
      <c r="C50" s="691">
        <f t="shared" si="7"/>
        <v>0</v>
      </c>
      <c r="D50" s="691">
        <f t="shared" si="7"/>
        <v>0</v>
      </c>
      <c r="E50" s="691">
        <f t="shared" si="7"/>
        <v>0</v>
      </c>
      <c r="F50" s="686"/>
      <c r="G50" s="691">
        <f t="shared" si="8"/>
        <v>0</v>
      </c>
      <c r="H50" s="691">
        <f t="shared" si="8"/>
        <v>0</v>
      </c>
      <c r="I50" s="691">
        <f t="shared" ref="I50:O50" si="21">I49+(I49*$E$6)</f>
        <v>0</v>
      </c>
      <c r="J50" s="691">
        <f t="shared" si="21"/>
        <v>0</v>
      </c>
      <c r="K50" s="691">
        <f t="shared" si="21"/>
        <v>0</v>
      </c>
      <c r="L50" s="681"/>
      <c r="M50" s="691">
        <f t="shared" si="21"/>
        <v>0</v>
      </c>
      <c r="N50" s="691">
        <f t="shared" si="21"/>
        <v>0</v>
      </c>
      <c r="O50" s="691">
        <f t="shared" si="21"/>
        <v>0</v>
      </c>
      <c r="P50" s="691">
        <f t="shared" si="10"/>
        <v>0</v>
      </c>
      <c r="Q50" s="691">
        <f t="shared" si="11"/>
        <v>0</v>
      </c>
      <c r="R50" s="691">
        <f t="shared" si="12"/>
        <v>0</v>
      </c>
      <c r="S50" s="676"/>
      <c r="T50" s="691">
        <f t="shared" si="12"/>
        <v>0</v>
      </c>
      <c r="U50" s="633">
        <f t="shared" si="13"/>
        <v>0</v>
      </c>
      <c r="V50" s="633">
        <f t="shared" si="2"/>
        <v>0</v>
      </c>
      <c r="W50" s="686">
        <f t="shared" si="14"/>
        <v>0</v>
      </c>
      <c r="X50" s="686">
        <f t="shared" si="3"/>
        <v>0</v>
      </c>
      <c r="Y50" s="692">
        <f t="shared" si="15"/>
        <v>0</v>
      </c>
      <c r="Z50" s="697">
        <f t="shared" si="16"/>
        <v>0</v>
      </c>
      <c r="AA50" s="694">
        <f t="shared" si="17"/>
        <v>0</v>
      </c>
      <c r="AB50" s="642">
        <f>'BTL-Amort'!$H$47+'Angel-Amort'!$H$47</f>
        <v>0</v>
      </c>
      <c r="AC50" s="694">
        <f t="shared" si="18"/>
        <v>0</v>
      </c>
      <c r="AD50" s="695">
        <f>(SUM($Y$48:Y50)+AC50)/$R$5</f>
        <v>0</v>
      </c>
      <c r="AE50" s="688">
        <f t="shared" si="4"/>
        <v>0</v>
      </c>
      <c r="AF50" s="696">
        <f t="shared" si="5"/>
        <v>0</v>
      </c>
      <c r="AG50" s="688">
        <f t="shared" si="6"/>
        <v>0</v>
      </c>
      <c r="AH50" s="688">
        <f>(SUM($AE$47:AE50))+AF50</f>
        <v>-1</v>
      </c>
      <c r="AI50" s="698">
        <f>Y50+AC50</f>
        <v>0</v>
      </c>
      <c r="AJ50" s="690">
        <f>Y50</f>
        <v>0</v>
      </c>
      <c r="AK50" s="690">
        <f t="shared" si="19"/>
        <v>0</v>
      </c>
      <c r="AL50" s="690">
        <f t="shared" si="20"/>
        <v>0</v>
      </c>
    </row>
    <row r="51" spans="1:38" ht="18" customHeight="1" x14ac:dyDescent="0.65">
      <c r="A51" s="306"/>
      <c r="B51" s="683">
        <v>4</v>
      </c>
      <c r="C51" s="691">
        <f t="shared" si="7"/>
        <v>0</v>
      </c>
      <c r="D51" s="691">
        <f t="shared" si="7"/>
        <v>0</v>
      </c>
      <c r="E51" s="691">
        <f t="shared" si="7"/>
        <v>0</v>
      </c>
      <c r="F51" s="686"/>
      <c r="G51" s="691">
        <f t="shared" si="8"/>
        <v>0</v>
      </c>
      <c r="H51" s="691">
        <f t="shared" si="8"/>
        <v>0</v>
      </c>
      <c r="I51" s="691">
        <f t="shared" ref="I51:O51" si="22">I50+(I50*$E$6)</f>
        <v>0</v>
      </c>
      <c r="J51" s="691">
        <f t="shared" si="22"/>
        <v>0</v>
      </c>
      <c r="K51" s="691">
        <f t="shared" si="22"/>
        <v>0</v>
      </c>
      <c r="L51" s="681"/>
      <c r="M51" s="691">
        <f t="shared" si="22"/>
        <v>0</v>
      </c>
      <c r="N51" s="691">
        <f t="shared" si="22"/>
        <v>0</v>
      </c>
      <c r="O51" s="691">
        <f t="shared" si="22"/>
        <v>0</v>
      </c>
      <c r="P51" s="691">
        <f t="shared" si="10"/>
        <v>0</v>
      </c>
      <c r="Q51" s="691">
        <f t="shared" si="11"/>
        <v>0</v>
      </c>
      <c r="R51" s="691">
        <f t="shared" si="12"/>
        <v>0</v>
      </c>
      <c r="S51" s="676"/>
      <c r="T51" s="691">
        <f t="shared" si="12"/>
        <v>0</v>
      </c>
      <c r="U51" s="633">
        <f t="shared" si="13"/>
        <v>0</v>
      </c>
      <c r="V51" s="633">
        <f t="shared" si="2"/>
        <v>0</v>
      </c>
      <c r="W51" s="686">
        <f t="shared" si="14"/>
        <v>0</v>
      </c>
      <c r="X51" s="686">
        <f t="shared" si="3"/>
        <v>0</v>
      </c>
      <c r="Y51" s="692">
        <f t="shared" si="15"/>
        <v>0</v>
      </c>
      <c r="Z51" s="697">
        <f t="shared" si="16"/>
        <v>0</v>
      </c>
      <c r="AA51" s="694">
        <f t="shared" si="17"/>
        <v>0</v>
      </c>
      <c r="AB51" s="642">
        <f>'BTL-Amort'!$H$59+'Angel-Amort'!$H$59</f>
        <v>0</v>
      </c>
      <c r="AC51" s="694">
        <f t="shared" si="18"/>
        <v>0</v>
      </c>
      <c r="AD51" s="695">
        <f>(SUM($Y$48:Y51)+AC51)/$R$5</f>
        <v>0</v>
      </c>
      <c r="AE51" s="688">
        <f t="shared" si="4"/>
        <v>0</v>
      </c>
      <c r="AF51" s="696">
        <f t="shared" si="5"/>
        <v>0</v>
      </c>
      <c r="AG51" s="688">
        <f t="shared" si="6"/>
        <v>0</v>
      </c>
      <c r="AH51" s="688">
        <f>(SUM($AE$47:AE51))+AF51</f>
        <v>-1</v>
      </c>
      <c r="AI51" s="690"/>
      <c r="AJ51" s="690">
        <f>Y51</f>
        <v>0</v>
      </c>
      <c r="AK51" s="690">
        <f t="shared" si="19"/>
        <v>0</v>
      </c>
      <c r="AL51" s="690">
        <f t="shared" si="20"/>
        <v>0</v>
      </c>
    </row>
    <row r="52" spans="1:38" ht="18" customHeight="1" x14ac:dyDescent="0.65">
      <c r="A52" s="306"/>
      <c r="B52" s="683">
        <v>5</v>
      </c>
      <c r="C52" s="691">
        <f t="shared" si="7"/>
        <v>0</v>
      </c>
      <c r="D52" s="691">
        <f t="shared" si="7"/>
        <v>0</v>
      </c>
      <c r="E52" s="691">
        <f t="shared" si="7"/>
        <v>0</v>
      </c>
      <c r="F52" s="686"/>
      <c r="G52" s="691">
        <f t="shared" si="8"/>
        <v>0</v>
      </c>
      <c r="H52" s="691">
        <f t="shared" si="8"/>
        <v>0</v>
      </c>
      <c r="I52" s="691">
        <f t="shared" ref="I52:O52" si="23">I51+(I51*$E$6)</f>
        <v>0</v>
      </c>
      <c r="J52" s="691">
        <f t="shared" si="23"/>
        <v>0</v>
      </c>
      <c r="K52" s="691">
        <f t="shared" si="23"/>
        <v>0</v>
      </c>
      <c r="L52" s="681"/>
      <c r="M52" s="691">
        <f t="shared" si="23"/>
        <v>0</v>
      </c>
      <c r="N52" s="691">
        <f t="shared" si="23"/>
        <v>0</v>
      </c>
      <c r="O52" s="691">
        <f t="shared" si="23"/>
        <v>0</v>
      </c>
      <c r="P52" s="691">
        <f t="shared" si="10"/>
        <v>0</v>
      </c>
      <c r="Q52" s="691">
        <f t="shared" si="11"/>
        <v>0</v>
      </c>
      <c r="R52" s="691">
        <f t="shared" si="12"/>
        <v>0</v>
      </c>
      <c r="S52" s="676"/>
      <c r="T52" s="691">
        <f t="shared" si="12"/>
        <v>0</v>
      </c>
      <c r="U52" s="633">
        <f t="shared" si="13"/>
        <v>0</v>
      </c>
      <c r="V52" s="633">
        <f t="shared" si="2"/>
        <v>0</v>
      </c>
      <c r="W52" s="686">
        <f t="shared" si="14"/>
        <v>0</v>
      </c>
      <c r="X52" s="686">
        <f t="shared" si="3"/>
        <v>0</v>
      </c>
      <c r="Y52" s="692">
        <f t="shared" si="15"/>
        <v>0</v>
      </c>
      <c r="Z52" s="697">
        <f t="shared" si="16"/>
        <v>0</v>
      </c>
      <c r="AA52" s="694">
        <f t="shared" si="17"/>
        <v>0</v>
      </c>
      <c r="AB52" s="642">
        <f>'BTL-Amort'!$H$71+'Angel-Amort'!$H$71</f>
        <v>0</v>
      </c>
      <c r="AC52" s="694">
        <f t="shared" si="18"/>
        <v>0</v>
      </c>
      <c r="AD52" s="695">
        <f>(SUM($Y$48:Y52)+AC52)/$R$5</f>
        <v>0</v>
      </c>
      <c r="AE52" s="688">
        <f t="shared" si="4"/>
        <v>0</v>
      </c>
      <c r="AF52" s="696">
        <f t="shared" si="5"/>
        <v>0</v>
      </c>
      <c r="AG52" s="688">
        <f t="shared" si="6"/>
        <v>0</v>
      </c>
      <c r="AH52" s="688">
        <f>(SUM($AE$47:AE52))+AF52</f>
        <v>-1</v>
      </c>
      <c r="AI52" s="690"/>
      <c r="AJ52" s="698">
        <f>Y52+AC52</f>
        <v>0</v>
      </c>
      <c r="AK52" s="690">
        <f t="shared" si="19"/>
        <v>0</v>
      </c>
      <c r="AL52" s="690">
        <f t="shared" si="20"/>
        <v>0</v>
      </c>
    </row>
    <row r="53" spans="1:38" ht="18" customHeight="1" x14ac:dyDescent="0.65">
      <c r="A53" s="306"/>
      <c r="B53" s="683">
        <v>6</v>
      </c>
      <c r="C53" s="691">
        <f t="shared" si="7"/>
        <v>0</v>
      </c>
      <c r="D53" s="691">
        <f t="shared" si="7"/>
        <v>0</v>
      </c>
      <c r="E53" s="691">
        <f t="shared" si="7"/>
        <v>0</v>
      </c>
      <c r="F53" s="686"/>
      <c r="G53" s="691">
        <f t="shared" si="8"/>
        <v>0</v>
      </c>
      <c r="H53" s="691">
        <f t="shared" si="8"/>
        <v>0</v>
      </c>
      <c r="I53" s="691">
        <f t="shared" ref="I53:O53" si="24">I52+(I52*$E$6)</f>
        <v>0</v>
      </c>
      <c r="J53" s="691">
        <f t="shared" si="24"/>
        <v>0</v>
      </c>
      <c r="K53" s="691">
        <f t="shared" si="24"/>
        <v>0</v>
      </c>
      <c r="L53" s="681"/>
      <c r="M53" s="691">
        <f t="shared" si="24"/>
        <v>0</v>
      </c>
      <c r="N53" s="691">
        <f t="shared" si="24"/>
        <v>0</v>
      </c>
      <c r="O53" s="691">
        <f t="shared" si="24"/>
        <v>0</v>
      </c>
      <c r="P53" s="691">
        <f t="shared" si="10"/>
        <v>0</v>
      </c>
      <c r="Q53" s="691">
        <f t="shared" si="11"/>
        <v>0</v>
      </c>
      <c r="R53" s="691">
        <f t="shared" si="12"/>
        <v>0</v>
      </c>
      <c r="S53" s="676"/>
      <c r="T53" s="691">
        <f t="shared" si="12"/>
        <v>0</v>
      </c>
      <c r="U53" s="633">
        <f t="shared" si="13"/>
        <v>0</v>
      </c>
      <c r="V53" s="633">
        <f t="shared" si="2"/>
        <v>0</v>
      </c>
      <c r="W53" s="686">
        <f t="shared" si="14"/>
        <v>0</v>
      </c>
      <c r="X53" s="686">
        <f t="shared" si="3"/>
        <v>0</v>
      </c>
      <c r="Y53" s="692">
        <f t="shared" si="15"/>
        <v>0</v>
      </c>
      <c r="Z53" s="697">
        <f t="shared" si="16"/>
        <v>0</v>
      </c>
      <c r="AA53" s="694">
        <f t="shared" si="17"/>
        <v>0</v>
      </c>
      <c r="AB53" s="642">
        <f>'BTL-Amort'!$H$83+'Angel-Amort'!$H$83</f>
        <v>0</v>
      </c>
      <c r="AC53" s="694">
        <f t="shared" si="18"/>
        <v>0</v>
      </c>
      <c r="AD53" s="695">
        <f>(SUM($Y$48:Y53)+AC53)/$R$5</f>
        <v>0</v>
      </c>
      <c r="AE53" s="688">
        <f t="shared" si="4"/>
        <v>0</v>
      </c>
      <c r="AF53" s="696">
        <f t="shared" si="5"/>
        <v>0</v>
      </c>
      <c r="AG53" s="688">
        <f t="shared" si="6"/>
        <v>0</v>
      </c>
      <c r="AH53" s="688">
        <f>(SUM($AE$47:AE53))+AF53</f>
        <v>-1</v>
      </c>
      <c r="AI53" s="699"/>
      <c r="AJ53" s="699"/>
      <c r="AK53" s="690">
        <f t="shared" si="19"/>
        <v>0</v>
      </c>
      <c r="AL53" s="690">
        <f t="shared" si="20"/>
        <v>0</v>
      </c>
    </row>
    <row r="54" spans="1:38" ht="18" customHeight="1" x14ac:dyDescent="0.65">
      <c r="A54" s="306"/>
      <c r="B54" s="683">
        <v>7</v>
      </c>
      <c r="C54" s="691">
        <f t="shared" si="7"/>
        <v>0</v>
      </c>
      <c r="D54" s="691">
        <f t="shared" si="7"/>
        <v>0</v>
      </c>
      <c r="E54" s="691">
        <f t="shared" si="7"/>
        <v>0</v>
      </c>
      <c r="F54" s="686"/>
      <c r="G54" s="691">
        <f t="shared" si="8"/>
        <v>0</v>
      </c>
      <c r="H54" s="691">
        <f t="shared" si="8"/>
        <v>0</v>
      </c>
      <c r="I54" s="691">
        <f t="shared" ref="I54:O54" si="25">I53+(I53*$E$6)</f>
        <v>0</v>
      </c>
      <c r="J54" s="691">
        <f t="shared" si="25"/>
        <v>0</v>
      </c>
      <c r="K54" s="691">
        <f t="shared" si="25"/>
        <v>0</v>
      </c>
      <c r="L54" s="681"/>
      <c r="M54" s="691">
        <f t="shared" si="25"/>
        <v>0</v>
      </c>
      <c r="N54" s="691">
        <f t="shared" si="25"/>
        <v>0</v>
      </c>
      <c r="O54" s="691">
        <f t="shared" si="25"/>
        <v>0</v>
      </c>
      <c r="P54" s="691">
        <f t="shared" si="10"/>
        <v>0</v>
      </c>
      <c r="Q54" s="691">
        <f t="shared" si="11"/>
        <v>0</v>
      </c>
      <c r="R54" s="691">
        <f t="shared" si="12"/>
        <v>0</v>
      </c>
      <c r="S54" s="676"/>
      <c r="T54" s="691">
        <f t="shared" si="12"/>
        <v>0</v>
      </c>
      <c r="U54" s="633">
        <f t="shared" si="13"/>
        <v>0</v>
      </c>
      <c r="V54" s="633">
        <f t="shared" si="2"/>
        <v>0</v>
      </c>
      <c r="W54" s="686">
        <f t="shared" si="14"/>
        <v>0</v>
      </c>
      <c r="X54" s="686">
        <f t="shared" si="3"/>
        <v>0</v>
      </c>
      <c r="Y54" s="692">
        <f t="shared" si="15"/>
        <v>0</v>
      </c>
      <c r="Z54" s="697">
        <f t="shared" si="16"/>
        <v>0</v>
      </c>
      <c r="AA54" s="694">
        <f t="shared" si="17"/>
        <v>0</v>
      </c>
      <c r="AB54" s="642">
        <f>'BTL-Amort'!$H$95+'Angel-Amort'!$H$95</f>
        <v>0</v>
      </c>
      <c r="AC54" s="694">
        <f t="shared" si="18"/>
        <v>0</v>
      </c>
      <c r="AD54" s="695">
        <f>(SUM($Y$48:Y54)+AC54)/$R$5</f>
        <v>0</v>
      </c>
      <c r="AE54" s="688">
        <f t="shared" si="4"/>
        <v>0</v>
      </c>
      <c r="AF54" s="696">
        <f t="shared" si="5"/>
        <v>0</v>
      </c>
      <c r="AG54" s="688">
        <f t="shared" si="6"/>
        <v>0</v>
      </c>
      <c r="AH54" s="688">
        <f>(SUM($AE$47:AE54))+AF54</f>
        <v>-1</v>
      </c>
      <c r="AI54" s="699"/>
      <c r="AJ54" s="699"/>
      <c r="AK54" s="690">
        <f t="shared" si="19"/>
        <v>0</v>
      </c>
      <c r="AL54" s="690">
        <f t="shared" si="20"/>
        <v>0</v>
      </c>
    </row>
    <row r="55" spans="1:38" ht="18" customHeight="1" x14ac:dyDescent="0.65">
      <c r="A55" s="306"/>
      <c r="B55" s="683">
        <v>8</v>
      </c>
      <c r="C55" s="691">
        <f t="shared" si="7"/>
        <v>0</v>
      </c>
      <c r="D55" s="691">
        <f t="shared" si="7"/>
        <v>0</v>
      </c>
      <c r="E55" s="691">
        <f t="shared" si="7"/>
        <v>0</v>
      </c>
      <c r="F55" s="686"/>
      <c r="G55" s="691">
        <f t="shared" si="8"/>
        <v>0</v>
      </c>
      <c r="H55" s="691">
        <f t="shared" si="8"/>
        <v>0</v>
      </c>
      <c r="I55" s="691">
        <f t="shared" ref="I55:O55" si="26">I54+(I54*$E$6)</f>
        <v>0</v>
      </c>
      <c r="J55" s="691">
        <f t="shared" si="26"/>
        <v>0</v>
      </c>
      <c r="K55" s="691">
        <f t="shared" si="26"/>
        <v>0</v>
      </c>
      <c r="L55" s="681"/>
      <c r="M55" s="691">
        <f t="shared" si="26"/>
        <v>0</v>
      </c>
      <c r="N55" s="691">
        <f t="shared" si="26"/>
        <v>0</v>
      </c>
      <c r="O55" s="691">
        <f t="shared" si="26"/>
        <v>0</v>
      </c>
      <c r="P55" s="691">
        <f t="shared" si="10"/>
        <v>0</v>
      </c>
      <c r="Q55" s="691">
        <f t="shared" si="11"/>
        <v>0</v>
      </c>
      <c r="R55" s="691">
        <f t="shared" si="12"/>
        <v>0</v>
      </c>
      <c r="S55" s="676"/>
      <c r="T55" s="691">
        <f t="shared" si="12"/>
        <v>0</v>
      </c>
      <c r="U55" s="633">
        <f t="shared" si="13"/>
        <v>0</v>
      </c>
      <c r="V55" s="633">
        <f t="shared" si="2"/>
        <v>0</v>
      </c>
      <c r="W55" s="686">
        <f t="shared" si="14"/>
        <v>0</v>
      </c>
      <c r="X55" s="686">
        <f t="shared" si="3"/>
        <v>0</v>
      </c>
      <c r="Y55" s="692">
        <f t="shared" si="15"/>
        <v>0</v>
      </c>
      <c r="Z55" s="697">
        <f t="shared" si="16"/>
        <v>0</v>
      </c>
      <c r="AA55" s="694">
        <f t="shared" si="17"/>
        <v>0</v>
      </c>
      <c r="AB55" s="642">
        <f>'BTL-Amort'!$H$107+'Angel-Amort'!$H$107</f>
        <v>0</v>
      </c>
      <c r="AC55" s="694">
        <f t="shared" si="18"/>
        <v>0</v>
      </c>
      <c r="AD55" s="695">
        <f>(SUM($Y$48:Y55)+AC55)/$R$5</f>
        <v>0</v>
      </c>
      <c r="AE55" s="688">
        <f t="shared" si="4"/>
        <v>0</v>
      </c>
      <c r="AF55" s="696">
        <f t="shared" si="5"/>
        <v>0</v>
      </c>
      <c r="AG55" s="688">
        <f t="shared" si="6"/>
        <v>0</v>
      </c>
      <c r="AH55" s="688">
        <f>(SUM($AE$47:AE55))+AF55</f>
        <v>-1</v>
      </c>
      <c r="AI55" s="699"/>
      <c r="AJ55" s="699"/>
      <c r="AK55" s="690">
        <f t="shared" si="19"/>
        <v>0</v>
      </c>
      <c r="AL55" s="690">
        <f t="shared" si="20"/>
        <v>0</v>
      </c>
    </row>
    <row r="56" spans="1:38" ht="18" customHeight="1" x14ac:dyDescent="0.65">
      <c r="A56" s="306"/>
      <c r="B56" s="683">
        <v>9</v>
      </c>
      <c r="C56" s="691">
        <f t="shared" si="7"/>
        <v>0</v>
      </c>
      <c r="D56" s="691">
        <f t="shared" si="7"/>
        <v>0</v>
      </c>
      <c r="E56" s="691">
        <f t="shared" si="7"/>
        <v>0</v>
      </c>
      <c r="F56" s="686"/>
      <c r="G56" s="691">
        <f t="shared" si="8"/>
        <v>0</v>
      </c>
      <c r="H56" s="691">
        <f t="shared" si="8"/>
        <v>0</v>
      </c>
      <c r="I56" s="691">
        <f t="shared" ref="I56:O56" si="27">I55+(I55*$E$6)</f>
        <v>0</v>
      </c>
      <c r="J56" s="691">
        <f t="shared" si="27"/>
        <v>0</v>
      </c>
      <c r="K56" s="691">
        <f t="shared" si="27"/>
        <v>0</v>
      </c>
      <c r="L56" s="681"/>
      <c r="M56" s="691">
        <f t="shared" si="27"/>
        <v>0</v>
      </c>
      <c r="N56" s="691">
        <f t="shared" si="27"/>
        <v>0</v>
      </c>
      <c r="O56" s="691">
        <f t="shared" si="27"/>
        <v>0</v>
      </c>
      <c r="P56" s="691">
        <f t="shared" si="10"/>
        <v>0</v>
      </c>
      <c r="Q56" s="691">
        <f t="shared" si="11"/>
        <v>0</v>
      </c>
      <c r="R56" s="691">
        <f t="shared" si="12"/>
        <v>0</v>
      </c>
      <c r="S56" s="676"/>
      <c r="T56" s="691">
        <f t="shared" si="12"/>
        <v>0</v>
      </c>
      <c r="U56" s="633">
        <f t="shared" si="13"/>
        <v>0</v>
      </c>
      <c r="V56" s="633">
        <f t="shared" si="2"/>
        <v>0</v>
      </c>
      <c r="W56" s="686">
        <f t="shared" si="14"/>
        <v>0</v>
      </c>
      <c r="X56" s="686">
        <f t="shared" si="3"/>
        <v>0</v>
      </c>
      <c r="Y56" s="692">
        <f t="shared" si="15"/>
        <v>0</v>
      </c>
      <c r="Z56" s="697">
        <f t="shared" si="16"/>
        <v>0</v>
      </c>
      <c r="AA56" s="694">
        <f t="shared" si="17"/>
        <v>0</v>
      </c>
      <c r="AB56" s="642">
        <f>'BTL-Amort'!$H$119+'Angel-Amort'!$H$119</f>
        <v>0</v>
      </c>
      <c r="AC56" s="694">
        <f t="shared" si="18"/>
        <v>0</v>
      </c>
      <c r="AD56" s="695">
        <f>(SUM($Y$48:Y56)+AC56)/$R$5</f>
        <v>0</v>
      </c>
      <c r="AE56" s="688">
        <f t="shared" si="4"/>
        <v>0</v>
      </c>
      <c r="AF56" s="696">
        <f t="shared" si="5"/>
        <v>0</v>
      </c>
      <c r="AG56" s="688">
        <f t="shared" si="6"/>
        <v>0</v>
      </c>
      <c r="AH56" s="688">
        <f>(SUM($AE$47:AE56))+AF56</f>
        <v>-1</v>
      </c>
      <c r="AI56" s="699"/>
      <c r="AJ56" s="699"/>
      <c r="AK56" s="690">
        <f t="shared" si="19"/>
        <v>0</v>
      </c>
      <c r="AL56" s="690">
        <f t="shared" si="20"/>
        <v>0</v>
      </c>
    </row>
    <row r="57" spans="1:38" ht="18" customHeight="1" x14ac:dyDescent="0.65">
      <c r="A57" s="306"/>
      <c r="B57" s="683">
        <v>10</v>
      </c>
      <c r="C57" s="691">
        <f t="shared" si="7"/>
        <v>0</v>
      </c>
      <c r="D57" s="691">
        <f t="shared" si="7"/>
        <v>0</v>
      </c>
      <c r="E57" s="691">
        <f t="shared" si="7"/>
        <v>0</v>
      </c>
      <c r="F57" s="686"/>
      <c r="G57" s="691">
        <f t="shared" si="8"/>
        <v>0</v>
      </c>
      <c r="H57" s="691">
        <f t="shared" si="8"/>
        <v>0</v>
      </c>
      <c r="I57" s="691">
        <f t="shared" ref="I57:O57" si="28">I56+(I56*$E$6)</f>
        <v>0</v>
      </c>
      <c r="J57" s="691">
        <f t="shared" si="28"/>
        <v>0</v>
      </c>
      <c r="K57" s="691">
        <f t="shared" si="28"/>
        <v>0</v>
      </c>
      <c r="L57" s="681"/>
      <c r="M57" s="691">
        <f t="shared" si="28"/>
        <v>0</v>
      </c>
      <c r="N57" s="691">
        <f t="shared" si="28"/>
        <v>0</v>
      </c>
      <c r="O57" s="691">
        <f t="shared" si="28"/>
        <v>0</v>
      </c>
      <c r="P57" s="691">
        <f t="shared" si="10"/>
        <v>0</v>
      </c>
      <c r="Q57" s="691">
        <f t="shared" si="11"/>
        <v>0</v>
      </c>
      <c r="R57" s="691">
        <f t="shared" si="12"/>
        <v>0</v>
      </c>
      <c r="S57" s="676"/>
      <c r="T57" s="691">
        <f t="shared" si="12"/>
        <v>0</v>
      </c>
      <c r="U57" s="633">
        <f t="shared" si="13"/>
        <v>0</v>
      </c>
      <c r="V57" s="633">
        <f t="shared" si="2"/>
        <v>0</v>
      </c>
      <c r="W57" s="686">
        <f t="shared" si="14"/>
        <v>0</v>
      </c>
      <c r="X57" s="686">
        <f t="shared" si="3"/>
        <v>0</v>
      </c>
      <c r="Y57" s="692">
        <f t="shared" si="15"/>
        <v>0</v>
      </c>
      <c r="Z57" s="697">
        <f t="shared" si="16"/>
        <v>0</v>
      </c>
      <c r="AA57" s="694">
        <f t="shared" si="17"/>
        <v>0</v>
      </c>
      <c r="AB57" s="642">
        <f>'BTL-Amort'!$H$131+'Angel-Amort'!$H$131</f>
        <v>0</v>
      </c>
      <c r="AC57" s="694">
        <f t="shared" si="18"/>
        <v>0</v>
      </c>
      <c r="AD57" s="695">
        <f>(SUM($Y$48:Y57)+AC57)/$R$5</f>
        <v>0</v>
      </c>
      <c r="AE57" s="688">
        <f t="shared" si="4"/>
        <v>0</v>
      </c>
      <c r="AF57" s="696">
        <f t="shared" si="5"/>
        <v>0</v>
      </c>
      <c r="AG57" s="688">
        <f t="shared" si="6"/>
        <v>0</v>
      </c>
      <c r="AH57" s="688">
        <f>(SUM($AE$47:AE57))+AF57</f>
        <v>-1</v>
      </c>
      <c r="AI57" s="699"/>
      <c r="AJ57" s="699"/>
      <c r="AK57" s="698">
        <f>Y57+AC57</f>
        <v>0</v>
      </c>
      <c r="AL57" s="690">
        <f t="shared" si="20"/>
        <v>0</v>
      </c>
    </row>
    <row r="58" spans="1:38" ht="18" customHeight="1" x14ac:dyDescent="0.65">
      <c r="A58" s="306"/>
      <c r="B58" s="683">
        <v>11</v>
      </c>
      <c r="C58" s="691">
        <f t="shared" si="7"/>
        <v>0</v>
      </c>
      <c r="D58" s="691">
        <f t="shared" si="7"/>
        <v>0</v>
      </c>
      <c r="E58" s="691">
        <f t="shared" si="7"/>
        <v>0</v>
      </c>
      <c r="F58" s="686"/>
      <c r="G58" s="691">
        <f t="shared" si="8"/>
        <v>0</v>
      </c>
      <c r="H58" s="691">
        <f t="shared" si="8"/>
        <v>0</v>
      </c>
      <c r="I58" s="691">
        <f t="shared" ref="I58:O58" si="29">I57+(I57*$E$6)</f>
        <v>0</v>
      </c>
      <c r="J58" s="691">
        <f t="shared" si="29"/>
        <v>0</v>
      </c>
      <c r="K58" s="691">
        <f t="shared" si="29"/>
        <v>0</v>
      </c>
      <c r="L58" s="681"/>
      <c r="M58" s="691">
        <f t="shared" si="29"/>
        <v>0</v>
      </c>
      <c r="N58" s="691">
        <f t="shared" si="29"/>
        <v>0</v>
      </c>
      <c r="O58" s="691">
        <f t="shared" si="29"/>
        <v>0</v>
      </c>
      <c r="P58" s="691">
        <f t="shared" si="10"/>
        <v>0</v>
      </c>
      <c r="Q58" s="691">
        <f t="shared" si="11"/>
        <v>0</v>
      </c>
      <c r="R58" s="691">
        <f t="shared" si="12"/>
        <v>0</v>
      </c>
      <c r="S58" s="676"/>
      <c r="T58" s="691">
        <f t="shared" si="12"/>
        <v>0</v>
      </c>
      <c r="U58" s="633">
        <f t="shared" si="13"/>
        <v>0</v>
      </c>
      <c r="V58" s="633">
        <f t="shared" si="2"/>
        <v>0</v>
      </c>
      <c r="W58" s="686">
        <f t="shared" si="14"/>
        <v>0</v>
      </c>
      <c r="X58" s="686">
        <f t="shared" si="3"/>
        <v>0</v>
      </c>
      <c r="Y58" s="692">
        <f t="shared" si="15"/>
        <v>0</v>
      </c>
      <c r="Z58" s="697">
        <f t="shared" si="16"/>
        <v>0</v>
      </c>
      <c r="AA58" s="694">
        <f t="shared" si="17"/>
        <v>0</v>
      </c>
      <c r="AB58" s="642">
        <f>'BTL-Amort'!$H$143+'Angel-Amort'!$H$143</f>
        <v>0</v>
      </c>
      <c r="AC58" s="694">
        <f t="shared" si="18"/>
        <v>0</v>
      </c>
      <c r="AD58" s="695">
        <f>(SUM($Y$48:Y58)+AC58)/$R$5</f>
        <v>0</v>
      </c>
      <c r="AE58" s="688">
        <f t="shared" si="4"/>
        <v>0</v>
      </c>
      <c r="AF58" s="696">
        <f t="shared" si="5"/>
        <v>0</v>
      </c>
      <c r="AG58" s="688">
        <f t="shared" si="6"/>
        <v>0</v>
      </c>
      <c r="AH58" s="688">
        <f>(SUM($AE$47:AE58))+AF58</f>
        <v>-1</v>
      </c>
      <c r="AI58" s="699"/>
      <c r="AJ58" s="699"/>
      <c r="AK58" s="690"/>
      <c r="AL58" s="690">
        <f t="shared" si="20"/>
        <v>0</v>
      </c>
    </row>
    <row r="59" spans="1:38" ht="18" customHeight="1" x14ac:dyDescent="0.65">
      <c r="A59" s="306"/>
      <c r="B59" s="683">
        <v>12</v>
      </c>
      <c r="C59" s="691">
        <f t="shared" si="7"/>
        <v>0</v>
      </c>
      <c r="D59" s="691">
        <f t="shared" si="7"/>
        <v>0</v>
      </c>
      <c r="E59" s="691">
        <f t="shared" si="7"/>
        <v>0</v>
      </c>
      <c r="F59" s="686"/>
      <c r="G59" s="691">
        <f t="shared" si="8"/>
        <v>0</v>
      </c>
      <c r="H59" s="691">
        <f t="shared" si="8"/>
        <v>0</v>
      </c>
      <c r="I59" s="691">
        <f t="shared" ref="I59:O59" si="30">I58+(I58*$E$6)</f>
        <v>0</v>
      </c>
      <c r="J59" s="691">
        <f t="shared" si="30"/>
        <v>0</v>
      </c>
      <c r="K59" s="691">
        <f t="shared" si="30"/>
        <v>0</v>
      </c>
      <c r="L59" s="681"/>
      <c r="M59" s="691">
        <f t="shared" si="30"/>
        <v>0</v>
      </c>
      <c r="N59" s="691">
        <f t="shared" si="30"/>
        <v>0</v>
      </c>
      <c r="O59" s="691">
        <f t="shared" si="30"/>
        <v>0</v>
      </c>
      <c r="P59" s="691">
        <f t="shared" si="10"/>
        <v>0</v>
      </c>
      <c r="Q59" s="691">
        <f t="shared" si="11"/>
        <v>0</v>
      </c>
      <c r="R59" s="691">
        <f t="shared" si="12"/>
        <v>0</v>
      </c>
      <c r="S59" s="676"/>
      <c r="T59" s="691">
        <f t="shared" si="12"/>
        <v>0</v>
      </c>
      <c r="U59" s="633">
        <f t="shared" si="13"/>
        <v>0</v>
      </c>
      <c r="V59" s="633">
        <f t="shared" si="2"/>
        <v>0</v>
      </c>
      <c r="W59" s="686">
        <f t="shared" si="14"/>
        <v>0</v>
      </c>
      <c r="X59" s="686">
        <f t="shared" si="3"/>
        <v>0</v>
      </c>
      <c r="Y59" s="692">
        <f t="shared" si="15"/>
        <v>0</v>
      </c>
      <c r="Z59" s="697">
        <f t="shared" si="16"/>
        <v>0</v>
      </c>
      <c r="AA59" s="694">
        <f t="shared" si="17"/>
        <v>0</v>
      </c>
      <c r="AB59" s="642">
        <f>'BTL-Amort'!$H$155+'Angel-Amort'!$H$155</f>
        <v>0</v>
      </c>
      <c r="AC59" s="694">
        <f t="shared" si="18"/>
        <v>0</v>
      </c>
      <c r="AD59" s="695">
        <f>(SUM($Y$48:Y59)+AC59)/$R$5</f>
        <v>0</v>
      </c>
      <c r="AE59" s="688">
        <f t="shared" si="4"/>
        <v>0</v>
      </c>
      <c r="AF59" s="696">
        <f t="shared" si="5"/>
        <v>0</v>
      </c>
      <c r="AG59" s="688">
        <f t="shared" si="6"/>
        <v>0</v>
      </c>
      <c r="AH59" s="688">
        <f>(SUM($AE$47:AE59))+AF59</f>
        <v>-1</v>
      </c>
      <c r="AI59" s="699"/>
      <c r="AJ59" s="699"/>
      <c r="AK59" s="690"/>
      <c r="AL59" s="690">
        <f t="shared" si="20"/>
        <v>0</v>
      </c>
    </row>
    <row r="60" spans="1:38" ht="18" customHeight="1" x14ac:dyDescent="0.65">
      <c r="A60" s="306"/>
      <c r="B60" s="683">
        <v>13</v>
      </c>
      <c r="C60" s="691">
        <f t="shared" si="7"/>
        <v>0</v>
      </c>
      <c r="D60" s="691">
        <f t="shared" si="7"/>
        <v>0</v>
      </c>
      <c r="E60" s="691">
        <f t="shared" si="7"/>
        <v>0</v>
      </c>
      <c r="F60" s="686"/>
      <c r="G60" s="691">
        <f t="shared" si="8"/>
        <v>0</v>
      </c>
      <c r="H60" s="691">
        <f t="shared" si="8"/>
        <v>0</v>
      </c>
      <c r="I60" s="691">
        <f t="shared" ref="I60:O60" si="31">I59+(I59*$E$6)</f>
        <v>0</v>
      </c>
      <c r="J60" s="691">
        <f t="shared" si="31"/>
        <v>0</v>
      </c>
      <c r="K60" s="691">
        <f t="shared" si="31"/>
        <v>0</v>
      </c>
      <c r="L60" s="681"/>
      <c r="M60" s="691">
        <f t="shared" si="31"/>
        <v>0</v>
      </c>
      <c r="N60" s="691">
        <f t="shared" si="31"/>
        <v>0</v>
      </c>
      <c r="O60" s="691">
        <f t="shared" si="31"/>
        <v>0</v>
      </c>
      <c r="P60" s="691">
        <f t="shared" si="10"/>
        <v>0</v>
      </c>
      <c r="Q60" s="691">
        <f t="shared" si="11"/>
        <v>0</v>
      </c>
      <c r="R60" s="691">
        <f t="shared" si="12"/>
        <v>0</v>
      </c>
      <c r="S60" s="676"/>
      <c r="T60" s="691">
        <f t="shared" si="12"/>
        <v>0</v>
      </c>
      <c r="U60" s="633">
        <f t="shared" si="13"/>
        <v>0</v>
      </c>
      <c r="V60" s="633">
        <f t="shared" si="2"/>
        <v>0</v>
      </c>
      <c r="W60" s="686">
        <f t="shared" si="14"/>
        <v>0</v>
      </c>
      <c r="X60" s="686">
        <f t="shared" si="3"/>
        <v>0</v>
      </c>
      <c r="Y60" s="692">
        <f t="shared" si="15"/>
        <v>0</v>
      </c>
      <c r="Z60" s="697">
        <f t="shared" si="16"/>
        <v>0</v>
      </c>
      <c r="AA60" s="694">
        <f t="shared" si="17"/>
        <v>0</v>
      </c>
      <c r="AB60" s="642">
        <f>'BTL-Amort'!$H$167+'Angel-Amort'!$H$167</f>
        <v>0</v>
      </c>
      <c r="AC60" s="694">
        <f t="shared" si="18"/>
        <v>0</v>
      </c>
      <c r="AD60" s="695">
        <f>(SUM($Y$48:Y60)+AC60)/$R$5</f>
        <v>0</v>
      </c>
      <c r="AE60" s="688">
        <f t="shared" si="4"/>
        <v>0</v>
      </c>
      <c r="AF60" s="696">
        <f t="shared" si="5"/>
        <v>0</v>
      </c>
      <c r="AG60" s="688">
        <f t="shared" si="6"/>
        <v>0</v>
      </c>
      <c r="AH60" s="688">
        <f>(SUM($AE$47:AE60))+AF60</f>
        <v>-1</v>
      </c>
      <c r="AI60" s="699"/>
      <c r="AJ60" s="699"/>
      <c r="AK60" s="690"/>
      <c r="AL60" s="690">
        <f t="shared" si="20"/>
        <v>0</v>
      </c>
    </row>
    <row r="61" spans="1:38" ht="18" customHeight="1" x14ac:dyDescent="0.65">
      <c r="A61" s="306"/>
      <c r="B61" s="683">
        <v>14</v>
      </c>
      <c r="C61" s="691">
        <f t="shared" si="7"/>
        <v>0</v>
      </c>
      <c r="D61" s="691">
        <f t="shared" si="7"/>
        <v>0</v>
      </c>
      <c r="E61" s="691">
        <f t="shared" si="7"/>
        <v>0</v>
      </c>
      <c r="F61" s="686"/>
      <c r="G61" s="691">
        <f t="shared" si="8"/>
        <v>0</v>
      </c>
      <c r="H61" s="691">
        <f t="shared" si="8"/>
        <v>0</v>
      </c>
      <c r="I61" s="691">
        <f t="shared" ref="I61:O61" si="32">I60+(I60*$E$6)</f>
        <v>0</v>
      </c>
      <c r="J61" s="691">
        <f t="shared" si="32"/>
        <v>0</v>
      </c>
      <c r="K61" s="691">
        <f t="shared" si="32"/>
        <v>0</v>
      </c>
      <c r="L61" s="681"/>
      <c r="M61" s="691">
        <f t="shared" si="32"/>
        <v>0</v>
      </c>
      <c r="N61" s="691">
        <f t="shared" si="32"/>
        <v>0</v>
      </c>
      <c r="O61" s="691">
        <f t="shared" si="32"/>
        <v>0</v>
      </c>
      <c r="P61" s="691">
        <f t="shared" si="10"/>
        <v>0</v>
      </c>
      <c r="Q61" s="691">
        <f t="shared" si="11"/>
        <v>0</v>
      </c>
      <c r="R61" s="691">
        <f t="shared" si="12"/>
        <v>0</v>
      </c>
      <c r="S61" s="676"/>
      <c r="T61" s="691">
        <f t="shared" si="12"/>
        <v>0</v>
      </c>
      <c r="U61" s="633">
        <f t="shared" si="13"/>
        <v>0</v>
      </c>
      <c r="V61" s="633">
        <f t="shared" si="2"/>
        <v>0</v>
      </c>
      <c r="W61" s="686">
        <f t="shared" si="14"/>
        <v>0</v>
      </c>
      <c r="X61" s="686">
        <f t="shared" si="3"/>
        <v>0</v>
      </c>
      <c r="Y61" s="692">
        <f t="shared" si="15"/>
        <v>0</v>
      </c>
      <c r="Z61" s="697">
        <f t="shared" si="16"/>
        <v>0</v>
      </c>
      <c r="AA61" s="694">
        <f t="shared" si="17"/>
        <v>0</v>
      </c>
      <c r="AB61" s="642">
        <f>'BTL-Amort'!$H$179+'Angel-Amort'!$H$179</f>
        <v>0</v>
      </c>
      <c r="AC61" s="694">
        <f t="shared" si="18"/>
        <v>0</v>
      </c>
      <c r="AD61" s="695">
        <f>(SUM($Y$48:Y61)+AC61)/$R$5</f>
        <v>0</v>
      </c>
      <c r="AE61" s="688">
        <f t="shared" si="4"/>
        <v>0</v>
      </c>
      <c r="AF61" s="696">
        <f t="shared" si="5"/>
        <v>0</v>
      </c>
      <c r="AG61" s="688">
        <f t="shared" si="6"/>
        <v>0</v>
      </c>
      <c r="AH61" s="688">
        <f>(SUM($AE$47:AE61))+AF61</f>
        <v>-1</v>
      </c>
      <c r="AI61" s="699"/>
      <c r="AJ61" s="699"/>
      <c r="AK61" s="690"/>
      <c r="AL61" s="690">
        <f t="shared" si="20"/>
        <v>0</v>
      </c>
    </row>
    <row r="62" spans="1:38" ht="18" customHeight="1" x14ac:dyDescent="0.65">
      <c r="A62" s="306"/>
      <c r="B62" s="683">
        <v>15</v>
      </c>
      <c r="C62" s="691">
        <f t="shared" si="7"/>
        <v>0</v>
      </c>
      <c r="D62" s="691">
        <f t="shared" si="7"/>
        <v>0</v>
      </c>
      <c r="E62" s="691">
        <f t="shared" si="7"/>
        <v>0</v>
      </c>
      <c r="F62" s="686"/>
      <c r="G62" s="691">
        <f t="shared" si="8"/>
        <v>0</v>
      </c>
      <c r="H62" s="691">
        <f t="shared" si="8"/>
        <v>0</v>
      </c>
      <c r="I62" s="691">
        <f t="shared" ref="I62:O62" si="33">I61+(I61*$E$6)</f>
        <v>0</v>
      </c>
      <c r="J62" s="691">
        <f t="shared" si="33"/>
        <v>0</v>
      </c>
      <c r="K62" s="691">
        <f t="shared" si="33"/>
        <v>0</v>
      </c>
      <c r="L62" s="681"/>
      <c r="M62" s="691">
        <f t="shared" si="33"/>
        <v>0</v>
      </c>
      <c r="N62" s="691">
        <f t="shared" si="33"/>
        <v>0</v>
      </c>
      <c r="O62" s="691">
        <f t="shared" si="33"/>
        <v>0</v>
      </c>
      <c r="P62" s="691">
        <f t="shared" si="10"/>
        <v>0</v>
      </c>
      <c r="Q62" s="691">
        <f t="shared" si="11"/>
        <v>0</v>
      </c>
      <c r="R62" s="691">
        <f t="shared" si="12"/>
        <v>0</v>
      </c>
      <c r="S62" s="676"/>
      <c r="T62" s="691">
        <f t="shared" si="12"/>
        <v>0</v>
      </c>
      <c r="U62" s="633">
        <f t="shared" si="13"/>
        <v>0</v>
      </c>
      <c r="V62" s="633">
        <f t="shared" si="2"/>
        <v>0</v>
      </c>
      <c r="W62" s="686">
        <f t="shared" si="14"/>
        <v>0</v>
      </c>
      <c r="X62" s="686">
        <f t="shared" si="3"/>
        <v>0</v>
      </c>
      <c r="Y62" s="692">
        <f t="shared" si="15"/>
        <v>0</v>
      </c>
      <c r="Z62" s="697">
        <f t="shared" si="16"/>
        <v>0</v>
      </c>
      <c r="AA62" s="694">
        <f t="shared" si="17"/>
        <v>0</v>
      </c>
      <c r="AB62" s="642">
        <f>'BTL-Amort'!$H$191+'Angel-Amort'!$H$191</f>
        <v>0</v>
      </c>
      <c r="AC62" s="694">
        <f t="shared" si="18"/>
        <v>0</v>
      </c>
      <c r="AD62" s="695">
        <f>(SUM($Y$48:Y62)+AC62)/$R$5</f>
        <v>0</v>
      </c>
      <c r="AE62" s="688">
        <f t="shared" si="4"/>
        <v>0</v>
      </c>
      <c r="AF62" s="696">
        <f t="shared" si="5"/>
        <v>0</v>
      </c>
      <c r="AG62" s="688">
        <f t="shared" si="6"/>
        <v>0</v>
      </c>
      <c r="AH62" s="688">
        <f>(SUM($AE$47:AE62))+AF62</f>
        <v>-1</v>
      </c>
      <c r="AI62" s="699"/>
      <c r="AJ62" s="699"/>
      <c r="AK62" s="690"/>
      <c r="AL62" s="690">
        <f t="shared" si="20"/>
        <v>0</v>
      </c>
    </row>
    <row r="63" spans="1:38" ht="18" customHeight="1" x14ac:dyDescent="0.65">
      <c r="A63" s="306"/>
      <c r="B63" s="683">
        <v>16</v>
      </c>
      <c r="C63" s="691">
        <f t="shared" si="7"/>
        <v>0</v>
      </c>
      <c r="D63" s="691">
        <f t="shared" si="7"/>
        <v>0</v>
      </c>
      <c r="E63" s="691">
        <f t="shared" si="7"/>
        <v>0</v>
      </c>
      <c r="F63" s="686"/>
      <c r="G63" s="691">
        <f t="shared" si="8"/>
        <v>0</v>
      </c>
      <c r="H63" s="691">
        <f t="shared" si="8"/>
        <v>0</v>
      </c>
      <c r="I63" s="691">
        <f t="shared" ref="I63:O63" si="34">I62+(I62*$E$6)</f>
        <v>0</v>
      </c>
      <c r="J63" s="691">
        <f t="shared" si="34"/>
        <v>0</v>
      </c>
      <c r="K63" s="691">
        <f t="shared" si="34"/>
        <v>0</v>
      </c>
      <c r="L63" s="681"/>
      <c r="M63" s="691">
        <f t="shared" si="34"/>
        <v>0</v>
      </c>
      <c r="N63" s="691">
        <f t="shared" si="34"/>
        <v>0</v>
      </c>
      <c r="O63" s="691">
        <f t="shared" si="34"/>
        <v>0</v>
      </c>
      <c r="P63" s="691">
        <f t="shared" si="10"/>
        <v>0</v>
      </c>
      <c r="Q63" s="691">
        <f t="shared" si="11"/>
        <v>0</v>
      </c>
      <c r="R63" s="691">
        <f t="shared" si="12"/>
        <v>0</v>
      </c>
      <c r="S63" s="676"/>
      <c r="T63" s="691">
        <f t="shared" si="12"/>
        <v>0</v>
      </c>
      <c r="U63" s="633">
        <f t="shared" si="13"/>
        <v>0</v>
      </c>
      <c r="V63" s="633">
        <f t="shared" si="2"/>
        <v>0</v>
      </c>
      <c r="W63" s="686">
        <f t="shared" si="14"/>
        <v>0</v>
      </c>
      <c r="X63" s="686">
        <f t="shared" si="3"/>
        <v>0</v>
      </c>
      <c r="Y63" s="692">
        <f t="shared" si="15"/>
        <v>0</v>
      </c>
      <c r="Z63" s="697">
        <f t="shared" si="16"/>
        <v>0</v>
      </c>
      <c r="AA63" s="694">
        <f t="shared" si="17"/>
        <v>0</v>
      </c>
      <c r="AB63" s="642">
        <f>'BTL-Amort'!$H$203+'Angel-Amort'!$H$203</f>
        <v>0</v>
      </c>
      <c r="AC63" s="694">
        <f t="shared" si="18"/>
        <v>0</v>
      </c>
      <c r="AD63" s="695">
        <f>(SUM($Y$48:Y63)+AC63)/$R$5</f>
        <v>0</v>
      </c>
      <c r="AE63" s="688">
        <f t="shared" si="4"/>
        <v>0</v>
      </c>
      <c r="AF63" s="696">
        <f t="shared" si="5"/>
        <v>0</v>
      </c>
      <c r="AG63" s="688">
        <f t="shared" si="6"/>
        <v>0</v>
      </c>
      <c r="AH63" s="688">
        <f>(SUM($AE$47:AE63))+AF63</f>
        <v>-1</v>
      </c>
      <c r="AI63" s="699"/>
      <c r="AJ63" s="699"/>
      <c r="AK63" s="690"/>
      <c r="AL63" s="690">
        <f t="shared" si="20"/>
        <v>0</v>
      </c>
    </row>
    <row r="64" spans="1:38" ht="18" customHeight="1" x14ac:dyDescent="0.65">
      <c r="A64" s="306"/>
      <c r="B64" s="683">
        <v>17</v>
      </c>
      <c r="C64" s="691">
        <f t="shared" si="7"/>
        <v>0</v>
      </c>
      <c r="D64" s="691">
        <f t="shared" si="7"/>
        <v>0</v>
      </c>
      <c r="E64" s="691">
        <f t="shared" si="7"/>
        <v>0</v>
      </c>
      <c r="F64" s="686"/>
      <c r="G64" s="691">
        <f t="shared" si="8"/>
        <v>0</v>
      </c>
      <c r="H64" s="691">
        <f t="shared" si="8"/>
        <v>0</v>
      </c>
      <c r="I64" s="691">
        <f t="shared" ref="I64:O64" si="35">I63+(I63*$E$6)</f>
        <v>0</v>
      </c>
      <c r="J64" s="691">
        <f t="shared" si="35"/>
        <v>0</v>
      </c>
      <c r="K64" s="691">
        <f t="shared" si="35"/>
        <v>0</v>
      </c>
      <c r="L64" s="681"/>
      <c r="M64" s="691">
        <f t="shared" si="35"/>
        <v>0</v>
      </c>
      <c r="N64" s="691">
        <f t="shared" si="35"/>
        <v>0</v>
      </c>
      <c r="O64" s="691">
        <f t="shared" si="35"/>
        <v>0</v>
      </c>
      <c r="P64" s="691">
        <f t="shared" si="10"/>
        <v>0</v>
      </c>
      <c r="Q64" s="691">
        <f t="shared" si="11"/>
        <v>0</v>
      </c>
      <c r="R64" s="691">
        <f t="shared" si="12"/>
        <v>0</v>
      </c>
      <c r="S64" s="676"/>
      <c r="T64" s="691">
        <f t="shared" si="12"/>
        <v>0</v>
      </c>
      <c r="U64" s="633">
        <f t="shared" si="13"/>
        <v>0</v>
      </c>
      <c r="V64" s="633">
        <f t="shared" si="2"/>
        <v>0</v>
      </c>
      <c r="W64" s="686">
        <f t="shared" si="14"/>
        <v>0</v>
      </c>
      <c r="X64" s="686">
        <f t="shared" si="3"/>
        <v>0</v>
      </c>
      <c r="Y64" s="692">
        <f t="shared" si="15"/>
        <v>0</v>
      </c>
      <c r="Z64" s="697">
        <f t="shared" si="16"/>
        <v>0</v>
      </c>
      <c r="AA64" s="694">
        <f t="shared" si="17"/>
        <v>0</v>
      </c>
      <c r="AB64" s="642">
        <f>'BTL-Amort'!$H$215+'Angel-Amort'!$H$215</f>
        <v>0</v>
      </c>
      <c r="AC64" s="694">
        <f t="shared" si="18"/>
        <v>0</v>
      </c>
      <c r="AD64" s="695">
        <f>(SUM($Y$48:Y64)+AC64)/$R$5</f>
        <v>0</v>
      </c>
      <c r="AE64" s="688">
        <f t="shared" si="4"/>
        <v>0</v>
      </c>
      <c r="AF64" s="696">
        <f t="shared" si="5"/>
        <v>0</v>
      </c>
      <c r="AG64" s="688">
        <f t="shared" si="6"/>
        <v>0</v>
      </c>
      <c r="AH64" s="688">
        <f>(SUM($AE$47:AE64))+AF64</f>
        <v>-1</v>
      </c>
      <c r="AI64" s="699"/>
      <c r="AJ64" s="699"/>
      <c r="AK64" s="690"/>
      <c r="AL64" s="690">
        <f t="shared" si="20"/>
        <v>0</v>
      </c>
    </row>
    <row r="65" spans="1:38" ht="18" customHeight="1" x14ac:dyDescent="0.65">
      <c r="A65" s="306"/>
      <c r="B65" s="683">
        <v>18</v>
      </c>
      <c r="C65" s="691">
        <f t="shared" ref="C65:E67" si="36">C64+(C64*$E$6)</f>
        <v>0</v>
      </c>
      <c r="D65" s="691">
        <f t="shared" si="36"/>
        <v>0</v>
      </c>
      <c r="E65" s="691">
        <f t="shared" si="36"/>
        <v>0</v>
      </c>
      <c r="F65" s="686"/>
      <c r="G65" s="691">
        <f t="shared" ref="G65:H67" si="37">G64+(G64*$E$6)</f>
        <v>0</v>
      </c>
      <c r="H65" s="691">
        <f t="shared" si="37"/>
        <v>0</v>
      </c>
      <c r="I65" s="691">
        <f t="shared" ref="I65:O65" si="38">I64+(I64*$E$6)</f>
        <v>0</v>
      </c>
      <c r="J65" s="691">
        <f t="shared" si="38"/>
        <v>0</v>
      </c>
      <c r="K65" s="691">
        <f t="shared" si="38"/>
        <v>0</v>
      </c>
      <c r="L65" s="681"/>
      <c r="M65" s="691">
        <f t="shared" si="38"/>
        <v>0</v>
      </c>
      <c r="N65" s="691">
        <f t="shared" si="38"/>
        <v>0</v>
      </c>
      <c r="O65" s="691">
        <f t="shared" si="38"/>
        <v>0</v>
      </c>
      <c r="P65" s="691">
        <f t="shared" si="10"/>
        <v>0</v>
      </c>
      <c r="Q65" s="691">
        <f t="shared" si="11"/>
        <v>0</v>
      </c>
      <c r="R65" s="691">
        <f t="shared" si="12"/>
        <v>0</v>
      </c>
      <c r="S65" s="676"/>
      <c r="T65" s="691">
        <f t="shared" si="12"/>
        <v>0</v>
      </c>
      <c r="U65" s="633">
        <f t="shared" si="13"/>
        <v>0</v>
      </c>
      <c r="V65" s="633">
        <f t="shared" si="2"/>
        <v>0</v>
      </c>
      <c r="W65" s="686">
        <f t="shared" si="14"/>
        <v>0</v>
      </c>
      <c r="X65" s="686">
        <f t="shared" si="3"/>
        <v>0</v>
      </c>
      <c r="Y65" s="692">
        <f t="shared" si="15"/>
        <v>0</v>
      </c>
      <c r="Z65" s="697">
        <f t="shared" si="16"/>
        <v>0</v>
      </c>
      <c r="AA65" s="694">
        <f t="shared" si="17"/>
        <v>0</v>
      </c>
      <c r="AB65" s="642">
        <f>'BTL-Amort'!$H$227+'Angel-Amort'!$H$227</f>
        <v>0</v>
      </c>
      <c r="AC65" s="694">
        <f t="shared" si="18"/>
        <v>0</v>
      </c>
      <c r="AD65" s="695">
        <f>(SUM($Y$48:Y65)+AC65)/$R$5</f>
        <v>0</v>
      </c>
      <c r="AE65" s="688">
        <f t="shared" si="4"/>
        <v>0</v>
      </c>
      <c r="AF65" s="696">
        <f t="shared" si="5"/>
        <v>0</v>
      </c>
      <c r="AG65" s="688">
        <f t="shared" si="6"/>
        <v>0</v>
      </c>
      <c r="AH65" s="688">
        <f>(SUM($AE$47:AE65))+AF65</f>
        <v>-1</v>
      </c>
      <c r="AI65" s="699"/>
      <c r="AJ65" s="699"/>
      <c r="AK65" s="690"/>
      <c r="AL65" s="690">
        <f t="shared" si="20"/>
        <v>0</v>
      </c>
    </row>
    <row r="66" spans="1:38" ht="18" customHeight="1" x14ac:dyDescent="0.65">
      <c r="A66" s="306"/>
      <c r="B66" s="683">
        <v>19</v>
      </c>
      <c r="C66" s="691">
        <f t="shared" si="36"/>
        <v>0</v>
      </c>
      <c r="D66" s="691">
        <f t="shared" si="36"/>
        <v>0</v>
      </c>
      <c r="E66" s="691">
        <f t="shared" si="36"/>
        <v>0</v>
      </c>
      <c r="F66" s="686"/>
      <c r="G66" s="691">
        <f t="shared" si="37"/>
        <v>0</v>
      </c>
      <c r="H66" s="691">
        <f t="shared" si="37"/>
        <v>0</v>
      </c>
      <c r="I66" s="691">
        <f t="shared" ref="I66:O66" si="39">I65+(I65*$E$6)</f>
        <v>0</v>
      </c>
      <c r="J66" s="691">
        <f t="shared" si="39"/>
        <v>0</v>
      </c>
      <c r="K66" s="691">
        <f t="shared" si="39"/>
        <v>0</v>
      </c>
      <c r="L66" s="681"/>
      <c r="M66" s="691">
        <f t="shared" si="39"/>
        <v>0</v>
      </c>
      <c r="N66" s="691">
        <f t="shared" si="39"/>
        <v>0</v>
      </c>
      <c r="O66" s="691">
        <f t="shared" si="39"/>
        <v>0</v>
      </c>
      <c r="P66" s="691">
        <f t="shared" si="10"/>
        <v>0</v>
      </c>
      <c r="Q66" s="691">
        <f t="shared" si="11"/>
        <v>0</v>
      </c>
      <c r="R66" s="691">
        <f t="shared" si="12"/>
        <v>0</v>
      </c>
      <c r="S66" s="676"/>
      <c r="T66" s="691">
        <f t="shared" si="12"/>
        <v>0</v>
      </c>
      <c r="U66" s="633">
        <f t="shared" si="13"/>
        <v>0</v>
      </c>
      <c r="V66" s="633">
        <f t="shared" si="2"/>
        <v>0</v>
      </c>
      <c r="W66" s="686">
        <f t="shared" si="14"/>
        <v>0</v>
      </c>
      <c r="X66" s="686">
        <f t="shared" si="3"/>
        <v>0</v>
      </c>
      <c r="Y66" s="692">
        <f t="shared" si="15"/>
        <v>0</v>
      </c>
      <c r="Z66" s="697">
        <f t="shared" si="16"/>
        <v>0</v>
      </c>
      <c r="AA66" s="694">
        <f t="shared" si="17"/>
        <v>0</v>
      </c>
      <c r="AB66" s="642">
        <f>'BTL-Amort'!$H$239+'Angel-Amort'!$H$239</f>
        <v>0</v>
      </c>
      <c r="AC66" s="694">
        <f t="shared" si="18"/>
        <v>0</v>
      </c>
      <c r="AD66" s="695">
        <f>(SUM($Y$48:Y66)+AC66)/$R$5</f>
        <v>0</v>
      </c>
      <c r="AE66" s="688">
        <f t="shared" si="4"/>
        <v>0</v>
      </c>
      <c r="AF66" s="696">
        <f t="shared" si="5"/>
        <v>0</v>
      </c>
      <c r="AG66" s="688">
        <f t="shared" si="6"/>
        <v>0</v>
      </c>
      <c r="AH66" s="688">
        <f>(SUM($AE$47:AE66))+AF66</f>
        <v>-1</v>
      </c>
      <c r="AI66" s="699"/>
      <c r="AJ66" s="699"/>
      <c r="AK66" s="690"/>
      <c r="AL66" s="690">
        <f t="shared" si="20"/>
        <v>0</v>
      </c>
    </row>
    <row r="67" spans="1:38" ht="18" customHeight="1" x14ac:dyDescent="0.65">
      <c r="A67" s="306"/>
      <c r="B67" s="683">
        <v>20</v>
      </c>
      <c r="C67" s="691">
        <f t="shared" si="36"/>
        <v>0</v>
      </c>
      <c r="D67" s="691">
        <f t="shared" si="36"/>
        <v>0</v>
      </c>
      <c r="E67" s="691">
        <f t="shared" si="36"/>
        <v>0</v>
      </c>
      <c r="F67" s="686"/>
      <c r="G67" s="691">
        <f t="shared" si="37"/>
        <v>0</v>
      </c>
      <c r="H67" s="691">
        <f t="shared" si="37"/>
        <v>0</v>
      </c>
      <c r="I67" s="691">
        <f t="shared" ref="I67:O67" si="40">I66+(I66*$E$6)</f>
        <v>0</v>
      </c>
      <c r="J67" s="691">
        <f t="shared" si="40"/>
        <v>0</v>
      </c>
      <c r="K67" s="691">
        <f t="shared" si="40"/>
        <v>0</v>
      </c>
      <c r="L67" s="681"/>
      <c r="M67" s="691">
        <f t="shared" si="40"/>
        <v>0</v>
      </c>
      <c r="N67" s="691">
        <f t="shared" si="40"/>
        <v>0</v>
      </c>
      <c r="O67" s="691">
        <f t="shared" si="40"/>
        <v>0</v>
      </c>
      <c r="P67" s="691">
        <f t="shared" si="10"/>
        <v>0</v>
      </c>
      <c r="Q67" s="691">
        <f t="shared" si="11"/>
        <v>0</v>
      </c>
      <c r="R67" s="691">
        <f t="shared" si="12"/>
        <v>0</v>
      </c>
      <c r="S67" s="676"/>
      <c r="T67" s="691">
        <f t="shared" si="12"/>
        <v>0</v>
      </c>
      <c r="U67" s="633">
        <f t="shared" si="13"/>
        <v>0</v>
      </c>
      <c r="V67" s="633">
        <f t="shared" si="2"/>
        <v>0</v>
      </c>
      <c r="W67" s="686">
        <f t="shared" si="14"/>
        <v>0</v>
      </c>
      <c r="X67" s="686">
        <f t="shared" si="3"/>
        <v>0</v>
      </c>
      <c r="Y67" s="692">
        <f t="shared" si="15"/>
        <v>0</v>
      </c>
      <c r="Z67" s="697">
        <f t="shared" si="16"/>
        <v>0</v>
      </c>
      <c r="AA67" s="694">
        <f t="shared" si="17"/>
        <v>0</v>
      </c>
      <c r="AB67" s="642">
        <f>'BTL-Amort'!$H$251+'Angel-Amort'!$H$251</f>
        <v>0</v>
      </c>
      <c r="AC67" s="694">
        <f t="shared" si="18"/>
        <v>0</v>
      </c>
      <c r="AD67" s="695">
        <f>(SUM($Y$48:Y67)+AC67)/$R$5</f>
        <v>0</v>
      </c>
      <c r="AE67" s="688">
        <f t="shared" si="4"/>
        <v>0</v>
      </c>
      <c r="AF67" s="696">
        <f t="shared" si="5"/>
        <v>0</v>
      </c>
      <c r="AG67" s="688">
        <f t="shared" si="6"/>
        <v>0</v>
      </c>
      <c r="AH67" s="688">
        <f>(SUM($AE$47:AE67))+AF67</f>
        <v>-1</v>
      </c>
      <c r="AI67" s="699"/>
      <c r="AJ67" s="699"/>
      <c r="AK67" s="698"/>
      <c r="AL67" s="698">
        <f>Y67+AC67</f>
        <v>0</v>
      </c>
    </row>
    <row r="68" spans="1:38" ht="18" customHeight="1" x14ac:dyDescent="0.65">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row>
    <row r="69" spans="1:38" ht="18" customHeight="1" x14ac:dyDescent="0.65">
      <c r="V69" s="310"/>
      <c r="Z69" s="310"/>
      <c r="AA69"/>
      <c r="AB69" s="310"/>
      <c r="AC69" s="310"/>
      <c r="AD69" s="310"/>
    </row>
    <row r="70" spans="1:38" ht="18" customHeight="1" x14ac:dyDescent="0.65">
      <c r="W70" s="311"/>
      <c r="X70" s="311"/>
      <c r="Y70" s="311"/>
      <c r="Z70" s="311"/>
      <c r="AA70"/>
      <c r="AC70" s="311"/>
      <c r="AD70" s="311"/>
      <c r="AE70" s="311"/>
      <c r="AF70" s="311"/>
      <c r="AG70" s="311"/>
    </row>
    <row r="71" spans="1:38" ht="18" customHeight="1" x14ac:dyDescent="0.65">
      <c r="X71" s="311"/>
      <c r="AA71"/>
    </row>
    <row r="72" spans="1:38" ht="18" customHeight="1" x14ac:dyDescent="0.65">
      <c r="W72" s="311"/>
      <c r="X72" s="311"/>
      <c r="AA72"/>
    </row>
    <row r="73" spans="1:38" ht="18" customHeight="1" x14ac:dyDescent="0.65">
      <c r="AA73"/>
    </row>
    <row r="74" spans="1:38" ht="18" customHeight="1" x14ac:dyDescent="0.65">
      <c r="AA74"/>
    </row>
    <row r="75" spans="1:38" ht="18" customHeight="1" x14ac:dyDescent="0.65">
      <c r="AA75"/>
    </row>
    <row r="76" spans="1:38" ht="18" customHeight="1" x14ac:dyDescent="0.65">
      <c r="AA76"/>
    </row>
  </sheetData>
  <sheetProtection password="ED20" sheet="1" objects="1" scenarios="1"/>
  <mergeCells count="25">
    <mergeCell ref="AI45:AL45"/>
    <mergeCell ref="B45:C45"/>
    <mergeCell ref="D45:T45"/>
    <mergeCell ref="U45:Z45"/>
    <mergeCell ref="AA45:AC45"/>
    <mergeCell ref="AE45:AH45"/>
    <mergeCell ref="U1:Y1"/>
    <mergeCell ref="U2:Y2"/>
    <mergeCell ref="U3:V3"/>
    <mergeCell ref="M16:S17"/>
    <mergeCell ref="R18:R19"/>
    <mergeCell ref="M18:M19"/>
    <mergeCell ref="O18:Q18"/>
    <mergeCell ref="B4:D4"/>
    <mergeCell ref="G4:J4"/>
    <mergeCell ref="B1:S1"/>
    <mergeCell ref="B2:K2"/>
    <mergeCell ref="M2:S2"/>
    <mergeCell ref="G24:J24"/>
    <mergeCell ref="M27:S28"/>
    <mergeCell ref="P29:P31"/>
    <mergeCell ref="Q29:Q31"/>
    <mergeCell ref="R29:R31"/>
    <mergeCell ref="M29:M31"/>
    <mergeCell ref="O29:O31"/>
  </mergeCells>
  <conditionalFormatting sqref="AC48:AD48 AF48 AE48:AE67 Y48:AA67 AC49:AC67">
    <cfRule type="cellIs" dxfId="83" priority="122" operator="lessThan">
      <formula>0</formula>
    </cfRule>
  </conditionalFormatting>
  <conditionalFormatting sqref="O20:Q24 O32:P35">
    <cfRule type="cellIs" dxfId="82" priority="111" operator="lessThan">
      <formula>0</formula>
    </cfRule>
    <cfRule type="cellIs" dxfId="81" priority="112" operator="greaterThan">
      <formula>0</formula>
    </cfRule>
  </conditionalFormatting>
  <conditionalFormatting sqref="X48:X67">
    <cfRule type="cellIs" dxfId="80" priority="109" operator="lessThan">
      <formula>0</formula>
    </cfRule>
  </conditionalFormatting>
  <conditionalFormatting sqref="X48:Z67">
    <cfRule type="cellIs" dxfId="79" priority="107" operator="greaterThan">
      <formula>0</formula>
    </cfRule>
  </conditionalFormatting>
  <conditionalFormatting sqref="AF49:AF67">
    <cfRule type="cellIs" dxfId="78" priority="106" operator="lessThan">
      <formula>0</formula>
    </cfRule>
  </conditionalFormatting>
  <conditionalFormatting sqref="AD49:AD67">
    <cfRule type="cellIs" dxfId="77" priority="104" operator="lessThan">
      <formula>0</formula>
    </cfRule>
  </conditionalFormatting>
  <conditionalFormatting sqref="R20:R24">
    <cfRule type="cellIs" dxfId="76" priority="92" operator="greaterThanOrEqual">
      <formula>0</formula>
    </cfRule>
    <cfRule type="cellIs" dxfId="75" priority="93" operator="lessThan">
      <formula>0</formula>
    </cfRule>
  </conditionalFormatting>
  <conditionalFormatting sqref="O33:O35">
    <cfRule type="cellIs" dxfId="74" priority="91" operator="greaterThan">
      <formula>0</formula>
    </cfRule>
  </conditionalFormatting>
  <conditionalFormatting sqref="O33:O35">
    <cfRule type="cellIs" dxfId="73" priority="90" operator="lessThan">
      <formula>0</formula>
    </cfRule>
  </conditionalFormatting>
  <conditionalFormatting sqref="P20">
    <cfRule type="cellIs" dxfId="72" priority="89" operator="greaterThan">
      <formula>0</formula>
    </cfRule>
  </conditionalFormatting>
  <conditionalFormatting sqref="P20">
    <cfRule type="cellIs" dxfId="71" priority="88" operator="lessThan">
      <formula>0</formula>
    </cfRule>
  </conditionalFormatting>
  <conditionalFormatting sqref="Q32:Q35">
    <cfRule type="cellIs" dxfId="70" priority="86" operator="lessThan">
      <formula>1</formula>
    </cfRule>
    <cfRule type="cellIs" dxfId="69" priority="87" operator="greaterThanOrEqual">
      <formula>1</formula>
    </cfRule>
  </conditionalFormatting>
  <conditionalFormatting sqref="Q21:Q24">
    <cfRule type="cellIs" dxfId="68" priority="85" operator="greaterThan">
      <formula>0</formula>
    </cfRule>
  </conditionalFormatting>
  <conditionalFormatting sqref="Q21:Q24">
    <cfRule type="cellIs" dxfId="67" priority="84" operator="lessThan">
      <formula>0</formula>
    </cfRule>
  </conditionalFormatting>
  <conditionalFormatting sqref="Q20">
    <cfRule type="cellIs" dxfId="66" priority="83" operator="greaterThan">
      <formula>0</formula>
    </cfRule>
  </conditionalFormatting>
  <conditionalFormatting sqref="Q20">
    <cfRule type="cellIs" dxfId="65" priority="82" operator="lessThan">
      <formula>0</formula>
    </cfRule>
  </conditionalFormatting>
  <conditionalFormatting sqref="Y72">
    <cfRule type="cellIs" dxfId="64" priority="79" operator="lessThan">
      <formula>0</formula>
    </cfRule>
  </conditionalFormatting>
  <conditionalFormatting sqref="U12:Y35">
    <cfRule type="cellIs" dxfId="63" priority="72" operator="greaterThan">
      <formula>0</formula>
    </cfRule>
  </conditionalFormatting>
  <conditionalFormatting sqref="U12:Y35">
    <cfRule type="cellIs" dxfId="62" priority="71" operator="lessThan">
      <formula>0</formula>
    </cfRule>
  </conditionalFormatting>
  <conditionalFormatting sqref="R32:R35">
    <cfRule type="cellIs" dxfId="61" priority="125" operator="greaterThan">
      <formula>$E$7</formula>
    </cfRule>
    <cfRule type="cellIs" dxfId="60" priority="126" operator="lessThanOrEqual">
      <formula>$E$7</formula>
    </cfRule>
  </conditionalFormatting>
  <conditionalFormatting sqref="U10:Y10">
    <cfRule type="cellIs" dxfId="59" priority="60" operator="greaterThan">
      <formula>0</formula>
    </cfRule>
  </conditionalFormatting>
  <conditionalFormatting sqref="U10:Y10">
    <cfRule type="cellIs" dxfId="58" priority="59" operator="lessThan">
      <formula>0</formula>
    </cfRule>
  </conditionalFormatting>
  <conditionalFormatting sqref="R13">
    <cfRule type="cellIs" dxfId="57" priority="35" operator="lessThan">
      <formula>0</formula>
    </cfRule>
    <cfRule type="cellIs" dxfId="56" priority="36" operator="greaterThanOrEqual">
      <formula>0</formula>
    </cfRule>
  </conditionalFormatting>
  <conditionalFormatting sqref="R7">
    <cfRule type="cellIs" dxfId="55" priority="51" operator="lessThan">
      <formula>0.1</formula>
    </cfRule>
    <cfRule type="cellIs" dxfId="54" priority="52" operator="greaterThanOrEqual">
      <formula>0.1</formula>
    </cfRule>
  </conditionalFormatting>
  <conditionalFormatting sqref="R10">
    <cfRule type="cellIs" dxfId="53" priority="43" operator="lessThan">
      <formula>0</formula>
    </cfRule>
    <cfRule type="cellIs" dxfId="52" priority="50" operator="greaterThanOrEqual">
      <formula>0</formula>
    </cfRule>
  </conditionalFormatting>
  <conditionalFormatting sqref="R11">
    <cfRule type="cellIs" dxfId="51" priority="48" operator="greaterThan">
      <formula>0.4</formula>
    </cfRule>
    <cfRule type="cellIs" dxfId="50" priority="49" operator="lessThanOrEqual">
      <formula>0.4</formula>
    </cfRule>
  </conditionalFormatting>
  <conditionalFormatting sqref="R8">
    <cfRule type="cellIs" dxfId="49" priority="46" operator="greaterThanOrEqual">
      <formula>0.02</formula>
    </cfRule>
    <cfRule type="cellIs" dxfId="48" priority="47" operator="lessThan">
      <formula>0.02</formula>
    </cfRule>
  </conditionalFormatting>
  <conditionalFormatting sqref="R9">
    <cfRule type="cellIs" dxfId="47" priority="44" operator="greaterThan">
      <formula>0.16</formula>
    </cfRule>
    <cfRule type="cellIs" dxfId="46" priority="45" operator="lessThan">
      <formula>0.16</formula>
    </cfRule>
  </conditionalFormatting>
  <conditionalFormatting sqref="R14">
    <cfRule type="cellIs" dxfId="45" priority="41" operator="greaterThan">
      <formula>1</formula>
    </cfRule>
    <cfRule type="cellIs" dxfId="44" priority="42" operator="lessThan">
      <formula>1</formula>
    </cfRule>
  </conditionalFormatting>
  <conditionalFormatting sqref="R6">
    <cfRule type="cellIs" dxfId="43" priority="39" operator="lessThan">
      <formula>0</formula>
    </cfRule>
    <cfRule type="cellIs" dxfId="42" priority="40" operator="greaterThanOrEqual">
      <formula>0</formula>
    </cfRule>
  </conditionalFormatting>
  <conditionalFormatting sqref="R5">
    <cfRule type="cellIs" dxfId="41" priority="37" operator="lessThan">
      <formula>0</formula>
    </cfRule>
    <cfRule type="cellIs" dxfId="40" priority="38" operator="greaterThanOrEqual">
      <formula>0</formula>
    </cfRule>
  </conditionalFormatting>
  <conditionalFormatting sqref="R12">
    <cfRule type="cellIs" dxfId="39" priority="53" operator="lessThan">
      <formula>$E$7+3%</formula>
    </cfRule>
    <cfRule type="cellIs" dxfId="38" priority="54" operator="greaterThanOrEqual">
      <formula>$E$7+3%</formula>
    </cfRule>
  </conditionalFormatting>
  <conditionalFormatting sqref="AB60">
    <cfRule type="cellIs" dxfId="37" priority="6" operator="lessThan">
      <formula>0</formula>
    </cfRule>
  </conditionalFormatting>
  <conditionalFormatting sqref="AB60">
    <cfRule type="cellIs" dxfId="36" priority="5" operator="lessThan">
      <formula>0</formula>
    </cfRule>
  </conditionalFormatting>
  <conditionalFormatting sqref="AB66">
    <cfRule type="cellIs" dxfId="35" priority="2" operator="lessThan">
      <formula>0</formula>
    </cfRule>
  </conditionalFormatting>
  <conditionalFormatting sqref="AB66">
    <cfRule type="cellIs" dxfId="34" priority="1" operator="lessThan">
      <formula>0</formula>
    </cfRule>
  </conditionalFormatting>
  <conditionalFormatting sqref="AB48:AB67">
    <cfRule type="cellIs" dxfId="33" priority="14" operator="lessThan">
      <formula>0</formula>
    </cfRule>
  </conditionalFormatting>
  <conditionalFormatting sqref="AB49:AB67">
    <cfRule type="cellIs" dxfId="32" priority="13" operator="lessThan">
      <formula>0</formula>
    </cfRule>
  </conditionalFormatting>
  <conditionalFormatting sqref="AB48:AB67">
    <cfRule type="cellIs" dxfId="31" priority="12" operator="lessThan">
      <formula>0</formula>
    </cfRule>
  </conditionalFormatting>
  <conditionalFormatting sqref="AB49:AB50 AB52:AB53 AB55:AB56 AB58:AB59 AB61:AB62 AB64:AB65 AB67">
    <cfRule type="cellIs" dxfId="30" priority="11" operator="lessThan">
      <formula>0</formula>
    </cfRule>
  </conditionalFormatting>
  <conditionalFormatting sqref="AB54">
    <cfRule type="cellIs" dxfId="29" priority="10" operator="lessThan">
      <formula>0</formula>
    </cfRule>
  </conditionalFormatting>
  <conditionalFormatting sqref="AB54">
    <cfRule type="cellIs" dxfId="28" priority="9" operator="lessThan">
      <formula>0</formula>
    </cfRule>
  </conditionalFormatting>
  <conditionalFormatting sqref="AB57">
    <cfRule type="cellIs" dxfId="27" priority="8" operator="lessThan">
      <formula>0</formula>
    </cfRule>
  </conditionalFormatting>
  <conditionalFormatting sqref="AB57">
    <cfRule type="cellIs" dxfId="26" priority="7" operator="lessThan">
      <formula>0</formula>
    </cfRule>
  </conditionalFormatting>
  <conditionalFormatting sqref="AB63">
    <cfRule type="cellIs" dxfId="25" priority="4" operator="lessThan">
      <formula>0</formula>
    </cfRule>
  </conditionalFormatting>
  <conditionalFormatting sqref="AB63">
    <cfRule type="cellIs" dxfId="24" priority="3" operator="lessThan">
      <formula>0</formula>
    </cfRule>
  </conditionalFormatting>
  <pageMargins left="0.7" right="0.7" top="0.75" bottom="0.75" header="0.3" footer="0.3"/>
  <pageSetup paperSize="9" scale="21" orientation="landscape" horizontalDpi="4294967293" verticalDpi="4294967293"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499984740745262"/>
    <pageSetUpPr fitToPage="1"/>
  </sheetPr>
  <dimension ref="A1:Q45"/>
  <sheetViews>
    <sheetView showGridLines="0" topLeftCell="H1" zoomScale="85" zoomScaleNormal="85" workbookViewId="0">
      <selection activeCell="O6" sqref="O6"/>
    </sheetView>
  </sheetViews>
  <sheetFormatPr defaultColWidth="15.625" defaultRowHeight="18" customHeight="1" x14ac:dyDescent="0.65"/>
  <cols>
    <col min="1" max="1" width="2.625" style="136" customWidth="1"/>
    <col min="2" max="4" width="15.625" style="137"/>
    <col min="5" max="5" width="15.625" style="157"/>
    <col min="6" max="6" width="2.625" style="157" customWidth="1"/>
    <col min="7" max="7" width="15.625" style="157"/>
    <col min="8" max="10" width="12.625" style="157" customWidth="1"/>
    <col min="11" max="11" width="15.625" style="157"/>
    <col min="12" max="12" width="2.625" style="136" customWidth="1"/>
    <col min="13" max="13" width="29.25" style="136" bestFit="1" customWidth="1"/>
    <col min="14" max="15" width="15.625" style="136"/>
    <col min="16" max="16" width="33.625" style="136" bestFit="1" customWidth="1"/>
    <col min="17" max="16384" width="15.625" style="136"/>
  </cols>
  <sheetData>
    <row r="1" spans="1:16" ht="36" customHeight="1" x14ac:dyDescent="0.65">
      <c r="B1" s="792" t="s">
        <v>112</v>
      </c>
      <c r="C1" s="792"/>
      <c r="D1" s="792"/>
      <c r="E1" s="792"/>
      <c r="F1" s="792"/>
      <c r="G1" s="792"/>
      <c r="H1" s="792"/>
      <c r="I1" s="792"/>
      <c r="J1" s="792"/>
      <c r="K1" s="792"/>
      <c r="M1" s="792" t="s">
        <v>398</v>
      </c>
      <c r="N1" s="792"/>
      <c r="O1" s="792"/>
      <c r="P1" s="792"/>
    </row>
    <row r="2" spans="1:16" ht="36" customHeight="1" x14ac:dyDescent="0.65">
      <c r="A2" s="163"/>
      <c r="B2" s="905" t="s">
        <v>160</v>
      </c>
      <c r="C2" s="905"/>
      <c r="D2" s="905"/>
      <c r="E2" s="905"/>
      <c r="F2" s="905"/>
      <c r="G2" s="905"/>
      <c r="H2" s="905"/>
      <c r="I2" s="905"/>
      <c r="J2" s="905"/>
      <c r="K2" s="905"/>
      <c r="M2" s="792"/>
      <c r="N2" s="792"/>
      <c r="O2" s="792"/>
      <c r="P2" s="792"/>
    </row>
    <row r="3" spans="1:16" ht="36" customHeight="1" x14ac:dyDescent="0.65">
      <c r="A3" s="163"/>
      <c r="B3" s="165"/>
      <c r="C3" s="165"/>
      <c r="D3" s="165"/>
      <c r="E3" s="165"/>
      <c r="F3" s="165"/>
      <c r="G3" s="165"/>
      <c r="H3" s="165"/>
      <c r="I3" s="165"/>
      <c r="J3" s="165"/>
      <c r="K3" s="165"/>
      <c r="M3" s="165"/>
      <c r="N3" s="165"/>
      <c r="O3" s="165"/>
      <c r="P3" s="165"/>
    </row>
    <row r="4" spans="1:16" ht="18" customHeight="1" x14ac:dyDescent="0.65">
      <c r="A4" s="163"/>
      <c r="B4" s="165"/>
      <c r="C4" s="165"/>
      <c r="D4" s="165"/>
      <c r="E4" s="164"/>
      <c r="F4" s="164"/>
      <c r="G4" s="796" t="str">
        <f>'Master fill'!G4:J4</f>
        <v>BUYING EXPENSES</v>
      </c>
      <c r="H4" s="796"/>
      <c r="I4" s="796"/>
      <c r="J4" s="796"/>
      <c r="K4" s="138"/>
      <c r="M4" s="165"/>
      <c r="N4" s="407" t="s">
        <v>176</v>
      </c>
      <c r="O4" s="407" t="s">
        <v>177</v>
      </c>
      <c r="P4" s="164"/>
    </row>
    <row r="5" spans="1:16" ht="18" customHeight="1" x14ac:dyDescent="0.65">
      <c r="A5" s="163"/>
      <c r="B5" s="165"/>
      <c r="C5" s="165"/>
      <c r="D5" s="165"/>
      <c r="E5" s="164"/>
      <c r="F5" s="164"/>
      <c r="G5" s="128" t="str">
        <f>'Master fill'!G5</f>
        <v>Bond Registration Fees</v>
      </c>
      <c r="H5" s="142"/>
      <c r="I5" s="128"/>
      <c r="J5" s="128"/>
      <c r="K5" s="242">
        <f>'Master fill'!K5</f>
        <v>0</v>
      </c>
      <c r="M5" s="128" t="s">
        <v>175</v>
      </c>
      <c r="N5" s="295">
        <f>E16</f>
        <v>0</v>
      </c>
      <c r="O5" s="340">
        <v>0</v>
      </c>
      <c r="P5" s="127" t="s">
        <v>182</v>
      </c>
    </row>
    <row r="6" spans="1:16" ht="18" customHeight="1" x14ac:dyDescent="0.65">
      <c r="A6" s="163"/>
      <c r="B6" s="128" t="str">
        <f>'Master fill'!B6</f>
        <v>Inflation Rate</v>
      </c>
      <c r="C6" s="128"/>
      <c r="D6" s="128"/>
      <c r="E6" s="329">
        <f>'Master fill'!E6</f>
        <v>0.06</v>
      </c>
      <c r="F6" s="164"/>
      <c r="G6" s="128" t="str">
        <f>'Master fill'!G6</f>
        <v>Transfer Fees &amp; Transfer Duty</v>
      </c>
      <c r="H6" s="142"/>
      <c r="I6" s="128"/>
      <c r="J6" s="128"/>
      <c r="K6" s="242">
        <f>'Master fill'!K6</f>
        <v>0</v>
      </c>
      <c r="M6" s="176" t="s">
        <v>399</v>
      </c>
      <c r="N6" s="295">
        <f>E15</f>
        <v>0</v>
      </c>
      <c r="O6" s="295">
        <f>N6-(N6*P6)</f>
        <v>0</v>
      </c>
      <c r="P6" s="342">
        <v>0.04</v>
      </c>
    </row>
    <row r="7" spans="1:16" ht="18" customHeight="1" x14ac:dyDescent="0.65">
      <c r="A7" s="163"/>
      <c r="B7" s="128" t="str">
        <f>'Master fill'!B7</f>
        <v>Prime Interest Rate or Waited Average Cost of Capital</v>
      </c>
      <c r="C7" s="232"/>
      <c r="D7" s="328"/>
      <c r="E7" s="329">
        <f>'Master fill'!E7</f>
        <v>7.0000000000000007E-2</v>
      </c>
      <c r="F7" s="164"/>
      <c r="G7" s="128" t="str">
        <f>'Master fill'!G7</f>
        <v>Endorsement of Instalment Sale</v>
      </c>
      <c r="H7" s="128"/>
      <c r="I7" s="128"/>
      <c r="J7" s="128"/>
      <c r="K7" s="242">
        <f>'Master fill'!K7</f>
        <v>0</v>
      </c>
      <c r="M7" s="176" t="s">
        <v>190</v>
      </c>
      <c r="N7" s="242">
        <f>N6-N5</f>
        <v>0</v>
      </c>
      <c r="O7" s="242">
        <f>O6-O5</f>
        <v>0</v>
      </c>
      <c r="P7" s="164"/>
    </row>
    <row r="8" spans="1:16" ht="18" customHeight="1" x14ac:dyDescent="0.65">
      <c r="A8" s="163"/>
      <c r="B8" s="128" t="str">
        <f>'Master fill'!B8</f>
        <v>Property appreciation rate (ZAHomes)</v>
      </c>
      <c r="C8" s="232"/>
      <c r="D8" s="328"/>
      <c r="E8" s="329">
        <f>'Master fill'!E8</f>
        <v>0.03</v>
      </c>
      <c r="F8" s="164"/>
      <c r="G8" s="128" t="str">
        <f>'Master fill'!G8</f>
        <v>Renovation costs (excluding contingency)</v>
      </c>
      <c r="H8" s="128"/>
      <c r="I8" s="128"/>
      <c r="J8" s="166"/>
      <c r="K8" s="242">
        <f>'Master fill'!K8</f>
        <v>0</v>
      </c>
      <c r="M8" s="170"/>
      <c r="N8" s="170"/>
      <c r="O8" s="170"/>
      <c r="P8" s="164"/>
    </row>
    <row r="9" spans="1:16" ht="18" customHeight="1" x14ac:dyDescent="0.65">
      <c r="A9" s="163"/>
      <c r="B9" s="128" t="str">
        <f>'Master fill'!B9</f>
        <v>Appreciation rate (Lightstone)</v>
      </c>
      <c r="C9" s="232"/>
      <c r="D9" s="328"/>
      <c r="E9" s="329" t="str">
        <f>'Master fill'!E9</f>
        <v/>
      </c>
      <c r="F9" s="164"/>
      <c r="G9" s="128" t="str">
        <f>'Master fill'!G9</f>
        <v>10%Contigency</v>
      </c>
      <c r="H9" s="172"/>
      <c r="I9" s="172"/>
      <c r="J9" s="172"/>
      <c r="K9" s="242">
        <f>K8*10%</f>
        <v>0</v>
      </c>
      <c r="M9" s="257" t="s">
        <v>164</v>
      </c>
      <c r="N9" s="352">
        <f>SUM(N10:N17)</f>
        <v>0</v>
      </c>
      <c r="O9" s="352">
        <f>SUM(O10:O17)</f>
        <v>0</v>
      </c>
      <c r="P9" s="164"/>
    </row>
    <row r="10" spans="1:16" ht="18" customHeight="1" x14ac:dyDescent="0.65">
      <c r="A10" s="163"/>
      <c r="B10" s="164"/>
      <c r="C10" s="164"/>
      <c r="D10" s="164"/>
      <c r="E10" s="164"/>
      <c r="F10" s="164"/>
      <c r="G10" s="128" t="str">
        <f>'Master fill'!G10</f>
        <v>Sourcing Agent Fee (5%)</v>
      </c>
      <c r="H10" s="128"/>
      <c r="I10" s="128"/>
      <c r="J10" s="128"/>
      <c r="K10" s="242">
        <f>'Master fill'!K10</f>
        <v>0</v>
      </c>
      <c r="M10" s="176" t="s">
        <v>165</v>
      </c>
      <c r="N10" s="340">
        <v>0</v>
      </c>
      <c r="O10" s="295">
        <f t="shared" ref="O10:O16" si="0">N10</f>
        <v>0</v>
      </c>
      <c r="P10" s="164"/>
    </row>
    <row r="11" spans="1:16" ht="18" customHeight="1" x14ac:dyDescent="0.65">
      <c r="A11" s="163"/>
      <c r="B11" s="406" t="str">
        <f>'Master fill'!B11</f>
        <v>PROPERTY VALUE</v>
      </c>
      <c r="C11" s="412"/>
      <c r="D11" s="412"/>
      <c r="E11" s="224"/>
      <c r="F11" s="164"/>
      <c r="G11" s="128" t="str">
        <f>'Master fill'!G11</f>
        <v>Arrears Rates &amp; Taxes</v>
      </c>
      <c r="H11" s="128"/>
      <c r="I11" s="128"/>
      <c r="J11" s="128"/>
      <c r="K11" s="242">
        <f>'Master fill'!K11</f>
        <v>0</v>
      </c>
      <c r="M11" s="176" t="s">
        <v>166</v>
      </c>
      <c r="N11" s="340">
        <v>0</v>
      </c>
      <c r="O11" s="295">
        <f t="shared" si="0"/>
        <v>0</v>
      </c>
      <c r="P11" s="164"/>
    </row>
    <row r="12" spans="1:16" ht="18" customHeight="1" x14ac:dyDescent="0.65">
      <c r="A12" s="163"/>
      <c r="B12" s="128" t="str">
        <f>'Master fill'!B12</f>
        <v>Asking Price</v>
      </c>
      <c r="C12" s="128"/>
      <c r="D12" s="128"/>
      <c r="E12" s="242">
        <f>'Master fill'!E12</f>
        <v>0</v>
      </c>
      <c r="F12" s="164"/>
      <c r="G12" s="128" t="str">
        <f>'Master fill'!G12</f>
        <v>Arrears Levy &amp; HOA</v>
      </c>
      <c r="H12" s="128"/>
      <c r="I12" s="128"/>
      <c r="J12" s="128"/>
      <c r="K12" s="242">
        <f>'Master fill'!K12</f>
        <v>0</v>
      </c>
      <c r="M12" s="176" t="s">
        <v>322</v>
      </c>
      <c r="N12" s="340">
        <v>0</v>
      </c>
      <c r="O12" s="295">
        <f t="shared" si="0"/>
        <v>0</v>
      </c>
      <c r="P12" s="164"/>
    </row>
    <row r="13" spans="1:16" ht="18" customHeight="1" x14ac:dyDescent="0.65">
      <c r="A13" s="163"/>
      <c r="B13" s="128" t="str">
        <f>'Master fill'!B13</f>
        <v>Lightstone Value (MV)</v>
      </c>
      <c r="C13" s="128"/>
      <c r="D13" s="128"/>
      <c r="E13" s="242">
        <f>'Master fill'!E13</f>
        <v>0</v>
      </c>
      <c r="F13" s="164"/>
      <c r="G13" s="128" t="str">
        <f>'Master fill'!G13</f>
        <v>Arrears Municipal Accounts</v>
      </c>
      <c r="H13" s="128"/>
      <c r="I13" s="128"/>
      <c r="J13" s="128"/>
      <c r="K13" s="242">
        <f>'Master fill'!K13</f>
        <v>0</v>
      </c>
      <c r="M13" s="176" t="s">
        <v>167</v>
      </c>
      <c r="N13" s="340">
        <v>0</v>
      </c>
      <c r="O13" s="295">
        <f t="shared" si="0"/>
        <v>0</v>
      </c>
      <c r="P13" s="164"/>
    </row>
    <row r="14" spans="1:16" ht="18" customHeight="1" x14ac:dyDescent="0.65">
      <c r="A14" s="163"/>
      <c r="B14" s="128" t="str">
        <f>'Master fill'!B14</f>
        <v>Property 24</v>
      </c>
      <c r="C14" s="128"/>
      <c r="D14" s="128"/>
      <c r="E14" s="242">
        <f>'Master fill'!E14</f>
        <v>0</v>
      </c>
      <c r="F14" s="164"/>
      <c r="G14" s="128" t="str">
        <f>'Master fill'!G14</f>
        <v>Eviction Costs</v>
      </c>
      <c r="H14" s="128"/>
      <c r="I14" s="128"/>
      <c r="J14" s="128"/>
      <c r="K14" s="242">
        <f>'Master fill'!K14</f>
        <v>0</v>
      </c>
      <c r="M14" s="176" t="s">
        <v>401</v>
      </c>
      <c r="N14" s="340">
        <v>0</v>
      </c>
      <c r="O14" s="295">
        <f t="shared" si="0"/>
        <v>0</v>
      </c>
      <c r="P14" s="164"/>
    </row>
    <row r="15" spans="1:16" ht="18" customHeight="1" x14ac:dyDescent="0.65">
      <c r="A15" s="163"/>
      <c r="B15" s="128" t="str">
        <f>'Master fill'!B15</f>
        <v>After Repair Value</v>
      </c>
      <c r="C15" s="128"/>
      <c r="D15" s="128"/>
      <c r="E15" s="242">
        <f>'Master fill'!E15</f>
        <v>0</v>
      </c>
      <c r="F15" s="164"/>
      <c r="G15" s="128" t="str">
        <f>'Master fill'!G15</f>
        <v>Holding Costs (0 Months)</v>
      </c>
      <c r="H15" s="128"/>
      <c r="I15" s="128"/>
      <c r="J15" s="128"/>
      <c r="K15" s="242">
        <f>'Master fill'!K15</f>
        <v>0</v>
      </c>
      <c r="M15" s="176" t="s">
        <v>402</v>
      </c>
      <c r="N15" s="340">
        <v>0</v>
      </c>
      <c r="O15" s="295">
        <f t="shared" ref="O15" si="1">N15</f>
        <v>0</v>
      </c>
      <c r="P15" s="164"/>
    </row>
    <row r="16" spans="1:16" ht="18" customHeight="1" x14ac:dyDescent="0.65">
      <c r="A16" s="163"/>
      <c r="B16" s="128" t="str">
        <f>'Master fill'!B16</f>
        <v>Purchase Price / Acquisition</v>
      </c>
      <c r="C16" s="128"/>
      <c r="D16" s="128"/>
      <c r="E16" s="242">
        <f>'Master fill'!E16</f>
        <v>0</v>
      </c>
      <c r="F16" s="164"/>
      <c r="G16" s="128" t="str">
        <f>'Master fill'!G16</f>
        <v>Sub-division Costs</v>
      </c>
      <c r="H16" s="128"/>
      <c r="I16" s="128"/>
      <c r="J16" s="128"/>
      <c r="K16" s="242">
        <f>'Master fill'!K16</f>
        <v>0</v>
      </c>
      <c r="M16" s="176" t="s">
        <v>129</v>
      </c>
      <c r="N16" s="340">
        <v>0</v>
      </c>
      <c r="O16" s="295">
        <f t="shared" si="0"/>
        <v>0</v>
      </c>
      <c r="P16" s="127" t="s">
        <v>184</v>
      </c>
    </row>
    <row r="17" spans="1:17" ht="18" customHeight="1" x14ac:dyDescent="0.65">
      <c r="A17" s="163"/>
      <c r="B17" s="164"/>
      <c r="C17" s="164"/>
      <c r="D17" s="164"/>
      <c r="E17" s="127"/>
      <c r="F17" s="164"/>
      <c r="G17" s="128" t="str">
        <f>'Master fill'!G17</f>
        <v>Plan Approval Costs</v>
      </c>
      <c r="H17" s="128"/>
      <c r="I17" s="128"/>
      <c r="J17" s="128"/>
      <c r="K17" s="242">
        <f>'Master fill'!K17</f>
        <v>0</v>
      </c>
      <c r="M17" s="176" t="s">
        <v>400</v>
      </c>
      <c r="N17" s="295">
        <f>N6*P17</f>
        <v>0</v>
      </c>
      <c r="O17" s="295">
        <f>O6*P17</f>
        <v>0</v>
      </c>
      <c r="P17" s="342">
        <v>0.05</v>
      </c>
    </row>
    <row r="18" spans="1:17" ht="18" customHeight="1" x14ac:dyDescent="0.65">
      <c r="A18" s="163"/>
      <c r="B18" s="164"/>
      <c r="C18" s="164"/>
      <c r="D18" s="164"/>
      <c r="E18" s="164"/>
      <c r="F18" s="164"/>
      <c r="G18" s="128" t="str">
        <f>'Master fill'!G18</f>
        <v>Zoning Costs</v>
      </c>
      <c r="H18" s="128"/>
      <c r="I18" s="128"/>
      <c r="J18" s="128"/>
      <c r="K18" s="242">
        <f>'Master fill'!K18</f>
        <v>0</v>
      </c>
      <c r="M18" s="164"/>
      <c r="N18" s="164"/>
      <c r="O18" s="164"/>
      <c r="P18" s="164"/>
    </row>
    <row r="19" spans="1:17" ht="18" customHeight="1" x14ac:dyDescent="0.65">
      <c r="A19" s="163"/>
      <c r="B19" s="164"/>
      <c r="C19" s="164"/>
      <c r="D19" s="164"/>
      <c r="E19" s="164"/>
      <c r="F19" s="164"/>
      <c r="G19" s="128"/>
      <c r="H19" s="128"/>
      <c r="I19" s="128"/>
      <c r="J19" s="128"/>
      <c r="K19" s="128"/>
      <c r="M19" s="257" t="s">
        <v>169</v>
      </c>
      <c r="N19" s="341">
        <f>K21</f>
        <v>0</v>
      </c>
      <c r="O19" s="341">
        <f>K21</f>
        <v>0</v>
      </c>
      <c r="P19" s="164"/>
    </row>
    <row r="20" spans="1:17" ht="18" customHeight="1" x14ac:dyDescent="0.65">
      <c r="A20" s="163"/>
      <c r="B20" s="164"/>
      <c r="C20" s="164"/>
      <c r="D20" s="164"/>
      <c r="E20" s="164"/>
      <c r="F20" s="164"/>
      <c r="G20" s="128" t="str">
        <f>'Master fill'!G20</f>
        <v>Other costs</v>
      </c>
      <c r="H20" s="128"/>
      <c r="I20" s="128"/>
      <c r="J20" s="128"/>
      <c r="K20" s="334">
        <f>'Master fill'!K20</f>
        <v>0</v>
      </c>
      <c r="M20" s="128"/>
      <c r="N20" s="128"/>
      <c r="O20" s="128"/>
      <c r="P20" s="164"/>
    </row>
    <row r="21" spans="1:17" ht="18" customHeight="1" thickBot="1" x14ac:dyDescent="0.8">
      <c r="A21" s="163"/>
      <c r="B21" s="164"/>
      <c r="C21" s="164"/>
      <c r="D21" s="164"/>
      <c r="E21" s="127"/>
      <c r="F21" s="164"/>
      <c r="G21" s="333" t="str">
        <f>'Master fill'!G21</f>
        <v>Capitalised Expenses</v>
      </c>
      <c r="H21" s="333"/>
      <c r="I21" s="333"/>
      <c r="J21" s="333"/>
      <c r="K21" s="335">
        <f>SUM(K5:K20)</f>
        <v>0</v>
      </c>
      <c r="M21" s="128"/>
      <c r="N21" s="128"/>
      <c r="O21" s="128"/>
      <c r="P21" s="127" t="s">
        <v>178</v>
      </c>
    </row>
    <row r="22" spans="1:17" ht="18" customHeight="1" thickTop="1" x14ac:dyDescent="0.65">
      <c r="A22" s="163"/>
      <c r="B22" s="164"/>
      <c r="C22" s="164"/>
      <c r="D22" s="164"/>
      <c r="E22" s="127"/>
      <c r="F22" s="164"/>
      <c r="G22" s="128"/>
      <c r="H22" s="128"/>
      <c r="I22" s="128"/>
      <c r="J22" s="128"/>
      <c r="K22" s="128"/>
      <c r="M22" s="257" t="s">
        <v>170</v>
      </c>
      <c r="N22" s="331">
        <f>K43/12*P22</f>
        <v>0</v>
      </c>
      <c r="O22" s="331">
        <f>K43/12*P22</f>
        <v>0</v>
      </c>
      <c r="P22" s="343">
        <v>6</v>
      </c>
    </row>
    <row r="23" spans="1:17" ht="18" customHeight="1" x14ac:dyDescent="0.65">
      <c r="A23" s="163"/>
      <c r="B23" s="164"/>
      <c r="C23" s="164"/>
      <c r="D23" s="164"/>
      <c r="E23" s="127"/>
      <c r="F23" s="164"/>
      <c r="G23" s="128"/>
      <c r="H23" s="128"/>
      <c r="I23" s="128"/>
      <c r="J23" s="128"/>
      <c r="K23" s="241" t="str">
        <f>'Master fill'!K23</f>
        <v>LTV</v>
      </c>
      <c r="M23" s="171"/>
      <c r="N23" s="171"/>
      <c r="O23" s="171"/>
      <c r="P23" s="164"/>
    </row>
    <row r="24" spans="1:17" ht="18" customHeight="1" x14ac:dyDescent="0.65">
      <c r="A24" s="163"/>
      <c r="B24" s="164"/>
      <c r="C24" s="164"/>
      <c r="D24" s="164"/>
      <c r="E24" s="127"/>
      <c r="F24" s="339"/>
      <c r="G24" s="796" t="s">
        <v>74</v>
      </c>
      <c r="H24" s="796"/>
      <c r="I24" s="796"/>
      <c r="J24" s="796"/>
      <c r="K24" s="243">
        <f>'Master fill'!K24</f>
        <v>1</v>
      </c>
      <c r="M24" s="344" t="s">
        <v>171</v>
      </c>
      <c r="N24" s="331">
        <f>SUM(N22,N19,N9)</f>
        <v>0</v>
      </c>
      <c r="O24" s="331">
        <f>SUM(O22,O19,O9)</f>
        <v>0</v>
      </c>
      <c r="P24" s="164"/>
    </row>
    <row r="25" spans="1:17" ht="18" customHeight="1" x14ac:dyDescent="0.65">
      <c r="A25" s="163"/>
      <c r="B25" s="406" t="s">
        <v>26</v>
      </c>
      <c r="C25" s="412"/>
      <c r="D25" s="412"/>
      <c r="E25" s="338">
        <f>SUM(E26:E35)</f>
        <v>0</v>
      </c>
      <c r="F25" s="164"/>
      <c r="G25" s="128" t="s">
        <v>80</v>
      </c>
      <c r="H25" s="128"/>
      <c r="I25" s="128"/>
      <c r="J25" s="128"/>
      <c r="K25" s="336">
        <f>'Master fill'!K25</f>
        <v>0</v>
      </c>
      <c r="M25" s="345" t="s">
        <v>172</v>
      </c>
      <c r="N25" s="331">
        <f>N7-N24</f>
        <v>0</v>
      </c>
      <c r="O25" s="331">
        <f>O7-O24</f>
        <v>0</v>
      </c>
      <c r="P25" s="164"/>
    </row>
    <row r="26" spans="1:17" ht="18" customHeight="1" x14ac:dyDescent="0.65">
      <c r="A26" s="163"/>
      <c r="B26" s="128" t="str">
        <f>'Master fill'!B26</f>
        <v>Levy | HOA</v>
      </c>
      <c r="C26" s="128"/>
      <c r="D26" s="128"/>
      <c r="E26" s="242">
        <f>'Master fill'!E26</f>
        <v>0</v>
      </c>
      <c r="F26" s="164"/>
      <c r="G26" s="128" t="s">
        <v>32</v>
      </c>
      <c r="H26" s="128"/>
      <c r="I26" s="128"/>
      <c r="J26" s="128"/>
      <c r="K26" s="336">
        <f>'Master fill'!K26</f>
        <v>0</v>
      </c>
      <c r="M26" s="171"/>
      <c r="N26" s="171"/>
      <c r="O26" s="171"/>
      <c r="P26" s="164"/>
    </row>
    <row r="27" spans="1:17" ht="18" customHeight="1" x14ac:dyDescent="0.65">
      <c r="A27" s="163"/>
      <c r="B27" s="128" t="str">
        <f>'Master fill'!B27</f>
        <v>Rates &amp; Taxes</v>
      </c>
      <c r="C27" s="128"/>
      <c r="D27" s="128"/>
      <c r="E27" s="242">
        <f>'Master fill'!E27</f>
        <v>0</v>
      </c>
      <c r="F27" s="164"/>
      <c r="G27" s="128" t="s">
        <v>33</v>
      </c>
      <c r="H27" s="128"/>
      <c r="I27" s="128"/>
      <c r="J27" s="128"/>
      <c r="K27" s="243">
        <f>'Master fill'!K27</f>
        <v>0.09</v>
      </c>
      <c r="M27" s="346" t="s">
        <v>168</v>
      </c>
      <c r="N27" s="171"/>
      <c r="O27" s="171"/>
      <c r="P27" s="164"/>
    </row>
    <row r="28" spans="1:17" ht="18" customHeight="1" x14ac:dyDescent="0.65">
      <c r="A28" s="163"/>
      <c r="B28" s="128" t="str">
        <f>'Master fill'!B28</f>
        <v>Water &amp; services</v>
      </c>
      <c r="C28" s="128"/>
      <c r="D28" s="128"/>
      <c r="E28" s="242">
        <f>'Master fill'!E28</f>
        <v>0</v>
      </c>
      <c r="F28" s="164"/>
      <c r="G28" s="128" t="s">
        <v>81</v>
      </c>
      <c r="H28" s="128"/>
      <c r="I28" s="128"/>
      <c r="J28" s="172"/>
      <c r="K28" s="337">
        <f>'Master fill'!K28</f>
        <v>20</v>
      </c>
      <c r="M28" s="347" t="s">
        <v>173</v>
      </c>
      <c r="N28" s="216">
        <f>IF($N$25&gt;0,(N25-40000)*40%*40%,0)</f>
        <v>0</v>
      </c>
      <c r="O28" s="216">
        <f>IF($O$25&gt;0,(O25-40000)*40%*40%,0)</f>
        <v>0</v>
      </c>
      <c r="P28" s="164"/>
    </row>
    <row r="29" spans="1:17" ht="18" customHeight="1" x14ac:dyDescent="0.65">
      <c r="A29" s="163"/>
      <c r="B29" s="128" t="str">
        <f>'Master fill'!B29</f>
        <v>Electricity</v>
      </c>
      <c r="C29" s="128"/>
      <c r="D29" s="128"/>
      <c r="E29" s="242">
        <f>'Master fill'!E29</f>
        <v>0</v>
      </c>
      <c r="F29" s="164"/>
      <c r="G29" s="128" t="s">
        <v>34</v>
      </c>
      <c r="H29" s="128"/>
      <c r="I29" s="128"/>
      <c r="J29" s="128"/>
      <c r="K29" s="336">
        <f>'Master fill'!K29</f>
        <v>0</v>
      </c>
      <c r="M29" s="347" t="s">
        <v>174</v>
      </c>
      <c r="N29" s="216">
        <f>IF($N$25&gt;0,N25*80%*29%,0)</f>
        <v>0</v>
      </c>
      <c r="O29" s="216">
        <f>IF($O$25&gt;0,O25*80%*29%,0)</f>
        <v>0</v>
      </c>
      <c r="P29" s="164"/>
      <c r="Q29" s="330"/>
    </row>
    <row r="30" spans="1:17" ht="18" customHeight="1" x14ac:dyDescent="0.65">
      <c r="A30" s="163"/>
      <c r="B30" s="128" t="str">
        <f>'Master fill'!B30</f>
        <v>Building Insurance</v>
      </c>
      <c r="C30" s="128"/>
      <c r="D30" s="128"/>
      <c r="E30" s="242">
        <f>'Master fill'!E30</f>
        <v>0</v>
      </c>
      <c r="F30" s="164"/>
      <c r="G30" s="128"/>
      <c r="H30" s="128"/>
      <c r="I30" s="128"/>
      <c r="J30" s="128"/>
      <c r="K30" s="139"/>
      <c r="M30" s="171"/>
      <c r="N30" s="171"/>
      <c r="O30" s="171"/>
      <c r="P30" s="164"/>
    </row>
    <row r="31" spans="1:17" ht="18" customHeight="1" x14ac:dyDescent="0.65">
      <c r="A31" s="163"/>
      <c r="B31" s="128" t="str">
        <f>'Master fill'!B31</f>
        <v>Security</v>
      </c>
      <c r="C31" s="128"/>
      <c r="D31" s="128"/>
      <c r="E31" s="242">
        <f>'Master fill'!E31</f>
        <v>0</v>
      </c>
      <c r="F31" s="164"/>
      <c r="G31" s="128"/>
      <c r="H31" s="128"/>
      <c r="I31" s="128"/>
      <c r="J31" s="128"/>
      <c r="K31" s="139"/>
      <c r="M31" s="348" t="s">
        <v>180</v>
      </c>
      <c r="N31" s="171"/>
      <c r="O31" s="171"/>
      <c r="P31" s="164"/>
    </row>
    <row r="32" spans="1:17" ht="18" customHeight="1" x14ac:dyDescent="0.65">
      <c r="A32" s="163"/>
      <c r="B32" s="128" t="str">
        <f>'Master fill'!B32</f>
        <v>Wi-Fi</v>
      </c>
      <c r="C32" s="128"/>
      <c r="D32" s="128"/>
      <c r="E32" s="242">
        <f>'Master fill'!E32</f>
        <v>0</v>
      </c>
      <c r="F32" s="164"/>
      <c r="G32" s="412"/>
      <c r="H32" s="412"/>
      <c r="I32" s="412"/>
      <c r="J32" s="412"/>
      <c r="K32" s="412"/>
      <c r="M32" s="347" t="s">
        <v>173</v>
      </c>
      <c r="N32" s="331">
        <f>N25-N28</f>
        <v>0</v>
      </c>
      <c r="O32" s="331">
        <f>O25-O28</f>
        <v>0</v>
      </c>
      <c r="P32" s="164"/>
    </row>
    <row r="33" spans="1:16" ht="18" customHeight="1" x14ac:dyDescent="0.65">
      <c r="A33" s="163"/>
      <c r="B33" s="128" t="str">
        <f>'Master fill'!B33</f>
        <v>Garden costs</v>
      </c>
      <c r="C33" s="128"/>
      <c r="D33" s="128"/>
      <c r="E33" s="242">
        <f>'Master fill'!E33</f>
        <v>0</v>
      </c>
      <c r="F33" s="164"/>
      <c r="G33" s="128"/>
      <c r="H33" s="128"/>
      <c r="I33" s="128"/>
      <c r="J33" s="128"/>
      <c r="K33" s="128"/>
      <c r="M33" s="347" t="s">
        <v>174</v>
      </c>
      <c r="N33" s="331">
        <f>N25-N29</f>
        <v>0</v>
      </c>
      <c r="O33" s="331">
        <f>O25-O29</f>
        <v>0</v>
      </c>
      <c r="P33" s="164"/>
    </row>
    <row r="34" spans="1:16" ht="18" customHeight="1" x14ac:dyDescent="0.65">
      <c r="A34" s="163"/>
      <c r="B34" s="128" t="str">
        <f>'Master fill'!B34</f>
        <v>Other holding costs</v>
      </c>
      <c r="C34" s="128"/>
      <c r="D34" s="128"/>
      <c r="E34" s="242">
        <f>'Master fill'!E34</f>
        <v>0</v>
      </c>
      <c r="F34" s="164"/>
      <c r="G34" s="128"/>
      <c r="H34" s="128"/>
      <c r="I34" s="128"/>
      <c r="J34" s="128"/>
      <c r="K34" s="128"/>
      <c r="M34" s="171"/>
      <c r="N34" s="171"/>
      <c r="O34" s="171"/>
      <c r="P34" s="164"/>
    </row>
    <row r="35" spans="1:16" ht="18" customHeight="1" x14ac:dyDescent="0.65">
      <c r="A35" s="163"/>
      <c r="B35" s="128" t="str">
        <f>'Master fill'!B35</f>
        <v>Other costs</v>
      </c>
      <c r="C35" s="128"/>
      <c r="D35" s="128"/>
      <c r="E35" s="242">
        <f>'Master fill'!E35</f>
        <v>0</v>
      </c>
      <c r="F35" s="164"/>
      <c r="G35" s="128"/>
      <c r="H35" s="128"/>
      <c r="I35" s="128"/>
      <c r="J35" s="128"/>
      <c r="K35" s="128"/>
      <c r="M35" s="346" t="s">
        <v>179</v>
      </c>
      <c r="N35" s="171"/>
      <c r="O35" s="171"/>
      <c r="P35" s="164"/>
    </row>
    <row r="36" spans="1:16" ht="18" customHeight="1" x14ac:dyDescent="0.65">
      <c r="A36" s="163"/>
      <c r="B36" s="151"/>
      <c r="C36" s="151"/>
      <c r="D36" s="151"/>
      <c r="E36" s="151"/>
      <c r="F36" s="164"/>
      <c r="G36" s="128"/>
      <c r="H36" s="128"/>
      <c r="I36" s="128"/>
      <c r="J36" s="128"/>
      <c r="K36" s="332"/>
      <c r="M36" s="347" t="s">
        <v>173</v>
      </c>
      <c r="N36" s="216">
        <f>IF($N$25&gt;0,N25*40%,0)</f>
        <v>0</v>
      </c>
      <c r="O36" s="216">
        <f>IF($O$25&gt;0,O25*40%,0)</f>
        <v>0</v>
      </c>
      <c r="P36" s="164"/>
    </row>
    <row r="37" spans="1:16" ht="18" customHeight="1" x14ac:dyDescent="0.65">
      <c r="A37" s="154"/>
      <c r="B37" s="151"/>
      <c r="C37" s="151"/>
      <c r="D37" s="151"/>
      <c r="E37" s="151"/>
      <c r="F37" s="164"/>
      <c r="G37" s="128"/>
      <c r="H37" s="128"/>
      <c r="I37" s="128"/>
      <c r="J37" s="128"/>
      <c r="K37" s="151"/>
      <c r="M37" s="347" t="s">
        <v>174</v>
      </c>
      <c r="N37" s="216">
        <f>IF($N$25&gt;0,N25*29%,0)</f>
        <v>0</v>
      </c>
      <c r="O37" s="216">
        <f>IF($O$25&gt;0,O25*29%,0)</f>
        <v>0</v>
      </c>
      <c r="P37" s="164"/>
    </row>
    <row r="38" spans="1:16" ht="18" customHeight="1" x14ac:dyDescent="0.65">
      <c r="B38" s="151"/>
      <c r="C38" s="151"/>
      <c r="D38" s="151"/>
      <c r="E38" s="151"/>
      <c r="F38" s="151"/>
      <c r="G38" s="406" t="str">
        <f>'Master fill'!G37</f>
        <v>Interest only Angel calculation - fill for a flip</v>
      </c>
      <c r="H38" s="151"/>
      <c r="I38" s="151"/>
      <c r="J38" s="151"/>
      <c r="K38" s="151"/>
      <c r="M38" s="171"/>
      <c r="N38" s="171"/>
      <c r="O38" s="171"/>
      <c r="P38" s="164"/>
    </row>
    <row r="39" spans="1:16" ht="18" customHeight="1" x14ac:dyDescent="0.65">
      <c r="B39" s="151"/>
      <c r="C39" s="151"/>
      <c r="D39" s="151"/>
      <c r="E39" s="151"/>
      <c r="F39" s="151"/>
      <c r="G39" s="151"/>
      <c r="H39" s="151"/>
      <c r="I39" s="151"/>
      <c r="J39" s="151"/>
      <c r="K39" s="151"/>
      <c r="M39" s="348" t="s">
        <v>181</v>
      </c>
      <c r="N39" s="171"/>
      <c r="O39" s="171"/>
      <c r="P39" s="164"/>
    </row>
    <row r="40" spans="1:16" ht="18" customHeight="1" x14ac:dyDescent="0.65">
      <c r="B40" s="151"/>
      <c r="C40" s="151"/>
      <c r="D40" s="151"/>
      <c r="E40" s="151"/>
      <c r="F40" s="151"/>
      <c r="G40" s="128" t="str">
        <f>'Master fill'!G39</f>
        <v>Capital Employment</v>
      </c>
      <c r="H40" s="128"/>
      <c r="I40" s="128"/>
      <c r="J40" s="128"/>
      <c r="K40" s="242">
        <f>'Master fill'!K39</f>
        <v>0</v>
      </c>
      <c r="M40" s="347" t="s">
        <v>173</v>
      </c>
      <c r="N40" s="331">
        <f>N25-N36</f>
        <v>0</v>
      </c>
      <c r="O40" s="331">
        <f>O25-O36</f>
        <v>0</v>
      </c>
      <c r="P40" s="164"/>
    </row>
    <row r="41" spans="1:16" ht="18" customHeight="1" x14ac:dyDescent="0.65">
      <c r="B41" s="151"/>
      <c r="C41" s="151"/>
      <c r="D41" s="151"/>
      <c r="E41" s="151"/>
      <c r="F41" s="151"/>
      <c r="G41" s="128" t="str">
        <f>'Master fill'!G40</f>
        <v>Interest Rate</v>
      </c>
      <c r="H41" s="128"/>
      <c r="I41" s="128"/>
      <c r="J41" s="128"/>
      <c r="K41" s="243">
        <f>'Master fill'!K40</f>
        <v>0.1</v>
      </c>
      <c r="M41" s="347" t="s">
        <v>174</v>
      </c>
      <c r="N41" s="331">
        <f>N25-N37</f>
        <v>0</v>
      </c>
      <c r="O41" s="331">
        <f>O25-O37</f>
        <v>0</v>
      </c>
      <c r="P41" s="164"/>
    </row>
    <row r="42" spans="1:16" ht="18" customHeight="1" x14ac:dyDescent="0.65">
      <c r="B42" s="151"/>
      <c r="C42" s="151"/>
      <c r="D42" s="151"/>
      <c r="E42" s="151"/>
      <c r="F42" s="151"/>
      <c r="G42" s="128" t="str">
        <f>'Master fill'!G41</f>
        <v>Angel repayment term (years)</v>
      </c>
      <c r="H42" s="128"/>
      <c r="I42" s="128"/>
      <c r="J42" s="128"/>
      <c r="K42" s="244">
        <f>'Master fill'!K41</f>
        <v>1</v>
      </c>
      <c r="M42" s="164"/>
      <c r="N42" s="164"/>
      <c r="O42" s="164"/>
      <c r="P42" s="164"/>
    </row>
    <row r="43" spans="1:16" ht="18" customHeight="1" x14ac:dyDescent="0.65">
      <c r="B43" s="151"/>
      <c r="C43" s="151"/>
      <c r="D43" s="151"/>
      <c r="E43" s="151"/>
      <c r="F43" s="151"/>
      <c r="G43" s="128" t="str">
        <f>'Master fill'!G42</f>
        <v>Total angel interest</v>
      </c>
      <c r="H43" s="128"/>
      <c r="I43" s="128"/>
      <c r="J43" s="128"/>
      <c r="K43" s="242">
        <f>'Master fill'!K42</f>
        <v>0</v>
      </c>
    </row>
    <row r="44" spans="1:16" ht="18" customHeight="1" x14ac:dyDescent="0.65">
      <c r="B44" s="151"/>
      <c r="C44" s="151"/>
      <c r="D44" s="151"/>
      <c r="E44" s="151"/>
      <c r="F44" s="151"/>
      <c r="G44" s="151"/>
      <c r="H44" s="151"/>
      <c r="I44" s="151"/>
      <c r="J44" s="151"/>
      <c r="K44" s="151"/>
    </row>
    <row r="45" spans="1:16" ht="18" customHeight="1" x14ac:dyDescent="0.65">
      <c r="B45" s="151"/>
      <c r="C45" s="151"/>
      <c r="D45" s="151"/>
      <c r="E45" s="151"/>
      <c r="F45" s="151"/>
      <c r="G45" s="151"/>
      <c r="H45" s="151"/>
      <c r="I45" s="151"/>
      <c r="J45" s="151"/>
      <c r="K45" s="151"/>
    </row>
  </sheetData>
  <sheetProtection password="ED20" sheet="1" objects="1" scenarios="1"/>
  <mergeCells count="5">
    <mergeCell ref="B1:K1"/>
    <mergeCell ref="B2:K2"/>
    <mergeCell ref="G24:J24"/>
    <mergeCell ref="G4:J4"/>
    <mergeCell ref="M1:P2"/>
  </mergeCells>
  <conditionalFormatting sqref="M8:N8">
    <cfRule type="cellIs" dxfId="23" priority="10" operator="greaterThan">
      <formula>0</formula>
    </cfRule>
  </conditionalFormatting>
  <conditionalFormatting sqref="M8:N8">
    <cfRule type="cellIs" dxfId="22" priority="9" operator="lessThan">
      <formula>0</formula>
    </cfRule>
  </conditionalFormatting>
  <conditionalFormatting sqref="O8">
    <cfRule type="cellIs" dxfId="21" priority="8" operator="greaterThan">
      <formula>0</formula>
    </cfRule>
  </conditionalFormatting>
  <conditionalFormatting sqref="O8">
    <cfRule type="cellIs" dxfId="20" priority="7" operator="lessThan">
      <formula>0</formula>
    </cfRule>
  </conditionalFormatting>
  <conditionalFormatting sqref="N25:O25">
    <cfRule type="cellIs" dxfId="19" priority="5" operator="lessThan">
      <formula>0</formula>
    </cfRule>
    <cfRule type="cellIs" dxfId="18" priority="6" operator="greaterThan">
      <formula>0</formula>
    </cfRule>
  </conditionalFormatting>
  <conditionalFormatting sqref="N32:O33">
    <cfRule type="cellIs" dxfId="17" priority="3" operator="lessThan">
      <formula>0</formula>
    </cfRule>
    <cfRule type="cellIs" dxfId="16" priority="4" operator="greaterThan">
      <formula>0</formula>
    </cfRule>
  </conditionalFormatting>
  <conditionalFormatting sqref="N40:O41">
    <cfRule type="cellIs" dxfId="15" priority="1" operator="lessThan">
      <formula>0</formula>
    </cfRule>
    <cfRule type="cellIs" dxfId="14" priority="2" operator="greaterThan">
      <formula>0</formula>
    </cfRule>
  </conditionalFormatting>
  <pageMargins left="0.7" right="0.7" top="0.75" bottom="0.75" header="0.3" footer="0.3"/>
  <pageSetup paperSize="9" scale="21" orientation="landscape" horizontalDpi="4294967293" verticalDpi="429496729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'Master fill'!$C$73:$C$74</xm:f>
          </x14:formula1>
          <xm:sqref>Q30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C25"/>
  <sheetViews>
    <sheetView workbookViewId="0">
      <selection activeCell="C25" sqref="C25"/>
    </sheetView>
  </sheetViews>
  <sheetFormatPr defaultColWidth="9" defaultRowHeight="15" customHeight="1" x14ac:dyDescent="0.65"/>
  <cols>
    <col min="1" max="1" width="51.125" style="483" bestFit="1" customWidth="1"/>
    <col min="2" max="2" width="5.625" style="483" customWidth="1"/>
    <col min="3" max="3" width="10.625" style="483" bestFit="1" customWidth="1"/>
    <col min="4" max="16384" width="9" style="483"/>
  </cols>
  <sheetData>
    <row r="1" spans="1:3" ht="30" customHeight="1" x14ac:dyDescent="0.65">
      <c r="A1" s="481" t="s">
        <v>454</v>
      </c>
      <c r="B1" s="482"/>
      <c r="C1" s="482"/>
    </row>
    <row r="2" spans="1:3" ht="15" customHeight="1" x14ac:dyDescent="0.65">
      <c r="A2" s="484" t="s">
        <v>405</v>
      </c>
      <c r="B2" s="485"/>
      <c r="C2" s="400">
        <v>850000</v>
      </c>
    </row>
    <row r="3" spans="1:3" ht="15" customHeight="1" x14ac:dyDescent="0.65">
      <c r="A3" s="484" t="s">
        <v>477</v>
      </c>
      <c r="B3" s="486"/>
      <c r="C3" s="401">
        <v>42557</v>
      </c>
    </row>
    <row r="4" spans="1:3" ht="15" customHeight="1" x14ac:dyDescent="0.65">
      <c r="A4" s="484" t="s">
        <v>450</v>
      </c>
      <c r="B4" s="486"/>
      <c r="C4" s="402">
        <v>20</v>
      </c>
    </row>
    <row r="5" spans="1:3" ht="15" customHeight="1" x14ac:dyDescent="0.65">
      <c r="A5" s="484" t="s">
        <v>406</v>
      </c>
      <c r="B5" s="486"/>
      <c r="C5" s="450">
        <v>0.1</v>
      </c>
    </row>
    <row r="6" spans="1:3" ht="15" customHeight="1" x14ac:dyDescent="0.65">
      <c r="A6" s="484" t="s">
        <v>407</v>
      </c>
      <c r="B6" s="486"/>
      <c r="C6" s="487">
        <f>'EasySell-Amort'!H3</f>
        <v>8202.6839831290672</v>
      </c>
    </row>
    <row r="7" spans="1:3" ht="15" hidden="1" customHeight="1" x14ac:dyDescent="0.65">
      <c r="A7" s="484" t="s">
        <v>478</v>
      </c>
      <c r="B7" s="486"/>
      <c r="C7" s="488">
        <f ca="1">TODAY()</f>
        <v>44520</v>
      </c>
    </row>
    <row r="8" spans="1:3" ht="15" hidden="1" customHeight="1" x14ac:dyDescent="0.65">
      <c r="A8" s="484" t="s">
        <v>408</v>
      </c>
      <c r="B8" s="486"/>
      <c r="C8" s="489">
        <f ca="1">C7-C3</f>
        <v>1963</v>
      </c>
    </row>
    <row r="9" spans="1:3" ht="15" hidden="1" customHeight="1" x14ac:dyDescent="0.65">
      <c r="A9" s="484" t="s">
        <v>409</v>
      </c>
      <c r="B9" s="486"/>
      <c r="C9" s="490">
        <f ca="1">C8/365.25</f>
        <v>5.3744010951403149</v>
      </c>
    </row>
    <row r="10" spans="1:3" ht="15" customHeight="1" x14ac:dyDescent="0.65">
      <c r="A10" s="484" t="s">
        <v>451</v>
      </c>
      <c r="B10" s="486"/>
      <c r="C10" s="491">
        <f ca="1">INT(C9*12)</f>
        <v>64</v>
      </c>
    </row>
    <row r="11" spans="1:3" ht="15" customHeight="1" x14ac:dyDescent="0.65">
      <c r="A11" s="484" t="s">
        <v>410</v>
      </c>
      <c r="B11" s="492"/>
      <c r="C11" s="487">
        <f ca="1">INDEX(Table_Easy_Sell_Amort[[Date]:[Balance]],MATCH(C10,Table_Easy_Sell_Amort[Period],0),7)</f>
        <v>755861.45591918821</v>
      </c>
    </row>
    <row r="12" spans="1:3" ht="15" customHeight="1" x14ac:dyDescent="0.65">
      <c r="A12" s="484" t="s">
        <v>411</v>
      </c>
      <c r="B12" s="503">
        <v>6</v>
      </c>
      <c r="C12" s="487">
        <f>C6*B12</f>
        <v>49216.103898774403</v>
      </c>
    </row>
    <row r="13" spans="1:3" ht="15" customHeight="1" x14ac:dyDescent="0.65">
      <c r="A13" s="493" t="s">
        <v>412</v>
      </c>
      <c r="B13" s="504">
        <v>0</v>
      </c>
      <c r="C13" s="494">
        <f ca="1">C11*B13</f>
        <v>0</v>
      </c>
    </row>
    <row r="14" spans="1:3" ht="15" customHeight="1" x14ac:dyDescent="0.65">
      <c r="A14" s="484" t="s">
        <v>413</v>
      </c>
      <c r="B14" s="503">
        <v>6</v>
      </c>
      <c r="C14" s="495">
        <f>('Master fill'!E26+'Master fill'!E27+'Master fill'!E32)*B14</f>
        <v>0</v>
      </c>
    </row>
    <row r="15" spans="1:3" ht="15" customHeight="1" x14ac:dyDescent="0.65">
      <c r="A15" s="484" t="s">
        <v>414</v>
      </c>
      <c r="B15" s="496"/>
      <c r="C15" s="505">
        <v>0</v>
      </c>
    </row>
    <row r="16" spans="1:3" ht="15" customHeight="1" x14ac:dyDescent="0.65">
      <c r="A16" s="484" t="s">
        <v>283</v>
      </c>
      <c r="B16" s="497"/>
      <c r="C16" s="505">
        <v>0</v>
      </c>
    </row>
    <row r="17" spans="1:3" ht="15" customHeight="1" x14ac:dyDescent="0.65">
      <c r="A17" s="484" t="s">
        <v>415</v>
      </c>
      <c r="B17" s="497"/>
      <c r="C17" s="505">
        <v>0</v>
      </c>
    </row>
    <row r="18" spans="1:3" ht="15" customHeight="1" x14ac:dyDescent="0.65">
      <c r="A18" s="484" t="s">
        <v>416</v>
      </c>
      <c r="B18" s="497"/>
      <c r="C18" s="505">
        <v>0</v>
      </c>
    </row>
    <row r="19" spans="1:3" ht="15" customHeight="1" x14ac:dyDescent="0.65">
      <c r="A19" s="484" t="s">
        <v>417</v>
      </c>
      <c r="B19" s="497"/>
      <c r="C19" s="505">
        <v>0</v>
      </c>
    </row>
    <row r="20" spans="1:3" ht="15" customHeight="1" x14ac:dyDescent="0.65">
      <c r="A20" s="484" t="s">
        <v>418</v>
      </c>
      <c r="B20" s="497"/>
      <c r="C20" s="505">
        <v>0</v>
      </c>
    </row>
    <row r="21" spans="1:3" ht="15" customHeight="1" x14ac:dyDescent="0.65">
      <c r="A21" s="484" t="s">
        <v>419</v>
      </c>
      <c r="B21" s="497"/>
      <c r="C21" s="505">
        <v>0</v>
      </c>
    </row>
    <row r="22" spans="1:3" ht="15" customHeight="1" x14ac:dyDescent="0.65">
      <c r="A22" s="484" t="s">
        <v>420</v>
      </c>
      <c r="B22" s="498"/>
      <c r="C22" s="495">
        <f>'Master fill'!E16</f>
        <v>0</v>
      </c>
    </row>
    <row r="23" spans="1:3" ht="15" customHeight="1" x14ac:dyDescent="0.65">
      <c r="A23" s="484" t="s">
        <v>421</v>
      </c>
      <c r="B23" s="403">
        <v>0.05</v>
      </c>
      <c r="C23" s="487">
        <f>C22*B23</f>
        <v>0</v>
      </c>
    </row>
    <row r="24" spans="1:3" ht="15" customHeight="1" x14ac:dyDescent="0.65">
      <c r="A24" s="484" t="s">
        <v>422</v>
      </c>
      <c r="B24" s="499"/>
      <c r="C24" s="500">
        <f ca="1">SUM(C11:C21)+C23</f>
        <v>805077.55981796258</v>
      </c>
    </row>
    <row r="25" spans="1:3" ht="15" customHeight="1" x14ac:dyDescent="0.65">
      <c r="A25" s="484" t="s">
        <v>423</v>
      </c>
      <c r="B25" s="501"/>
      <c r="C25" s="502">
        <f ca="1">'Master fill'!E16-C24</f>
        <v>-805077.55981796258</v>
      </c>
    </row>
  </sheetData>
  <sheetProtection password="ED20" sheet="1" objects="1" scenarios="1"/>
  <conditionalFormatting sqref="C25">
    <cfRule type="cellIs" dxfId="13" priority="1" operator="lessThan">
      <formula>0</formula>
    </cfRule>
    <cfRule type="cellIs" dxfId="12" priority="2" operator="greaterThan">
      <formula>0</formula>
    </cfRule>
  </conditionalFormatting>
  <pageMargins left="0.7" right="0.7" top="0.75" bottom="0.75" header="0.3" footer="0.3"/>
  <ignoredErrors>
    <ignoredError sqref="C11 C6" unlockedFormula="1"/>
  </ignoredErrors>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sheetPr>
  <dimension ref="A1:M371"/>
  <sheetViews>
    <sheetView workbookViewId="0">
      <selection activeCell="A10" sqref="A10:G12"/>
    </sheetView>
  </sheetViews>
  <sheetFormatPr defaultColWidth="13.75" defaultRowHeight="15" customHeight="1" x14ac:dyDescent="0.65"/>
  <cols>
    <col min="1" max="1" width="13.75" style="509"/>
    <col min="2" max="2" width="13.75" style="541"/>
    <col min="3" max="5" width="13.75" style="509"/>
    <col min="6" max="6" width="13.75" style="509" customWidth="1"/>
    <col min="7" max="7" width="18.125" style="509" customWidth="1"/>
    <col min="8" max="8" width="13.75" style="509"/>
    <col min="9" max="9" width="5.75" style="509" bestFit="1" customWidth="1"/>
    <col min="10" max="16384" width="13.75" style="509"/>
  </cols>
  <sheetData>
    <row r="1" spans="1:13" ht="30" customHeight="1" thickBot="1" x14ac:dyDescent="0.8">
      <c r="A1" s="506" t="s">
        <v>4</v>
      </c>
      <c r="B1" s="507"/>
      <c r="C1" s="507"/>
      <c r="D1" s="507"/>
      <c r="E1" s="507"/>
      <c r="F1" s="507"/>
      <c r="G1" s="507"/>
      <c r="H1" s="507"/>
      <c r="I1" s="507"/>
      <c r="J1" s="508"/>
    </row>
    <row r="2" spans="1:13" ht="30" customHeight="1" thickTop="1" x14ac:dyDescent="0.65">
      <c r="A2" s="907" t="s">
        <v>41</v>
      </c>
      <c r="B2" s="907"/>
      <c r="C2" s="510"/>
      <c r="D2" s="511"/>
      <c r="E2" s="512"/>
      <c r="G2" s="908" t="s">
        <v>5</v>
      </c>
      <c r="H2" s="908"/>
      <c r="J2" s="512"/>
    </row>
    <row r="3" spans="1:13" ht="15" customHeight="1" x14ac:dyDescent="0.65">
      <c r="A3" s="513" t="s">
        <v>0</v>
      </c>
      <c r="B3" s="514">
        <f>EasySell!C2</f>
        <v>850000</v>
      </c>
      <c r="E3" s="512"/>
      <c r="G3" s="515" t="s">
        <v>2</v>
      </c>
      <c r="H3" s="514">
        <f>IFERROR(PMT(B4/12,B5*B6,-B3), "")</f>
        <v>8202.6839831290672</v>
      </c>
    </row>
    <row r="4" spans="1:13" ht="15" customHeight="1" x14ac:dyDescent="0.65">
      <c r="A4" s="513" t="s">
        <v>1</v>
      </c>
      <c r="B4" s="516">
        <f>EasySell!C5</f>
        <v>0.1</v>
      </c>
      <c r="E4" s="512"/>
      <c r="G4" s="515" t="s">
        <v>424</v>
      </c>
      <c r="H4" s="517">
        <f>B5*B6</f>
        <v>240</v>
      </c>
      <c r="K4" s="518"/>
      <c r="L4" s="519"/>
    </row>
    <row r="5" spans="1:13" ht="15" customHeight="1" x14ac:dyDescent="0.65">
      <c r="A5" s="513" t="s">
        <v>425</v>
      </c>
      <c r="B5" s="517">
        <f>EasySell!C4</f>
        <v>20</v>
      </c>
      <c r="E5" s="512"/>
      <c r="G5" s="515" t="s">
        <v>426</v>
      </c>
      <c r="H5" s="517">
        <f>COUNTIF(E12:E372,"&gt;"&amp;0)</f>
        <v>240</v>
      </c>
    </row>
    <row r="6" spans="1:13" ht="15" customHeight="1" x14ac:dyDescent="0.65">
      <c r="A6" s="513" t="s">
        <v>427</v>
      </c>
      <c r="B6" s="517">
        <v>12</v>
      </c>
      <c r="E6" s="512"/>
      <c r="G6" s="515" t="s">
        <v>428</v>
      </c>
      <c r="H6" s="514">
        <f>SUM(D12:D362)</f>
        <v>0</v>
      </c>
    </row>
    <row r="7" spans="1:13" ht="15" customHeight="1" x14ac:dyDescent="0.65">
      <c r="A7" s="520" t="s">
        <v>429</v>
      </c>
      <c r="B7" s="521">
        <f>EasySell!C3</f>
        <v>42557</v>
      </c>
      <c r="E7" s="512"/>
      <c r="G7" s="515" t="s">
        <v>430</v>
      </c>
      <c r="H7" s="514">
        <f>SUM(($E$12:$E$371))</f>
        <v>1968644.1559509705</v>
      </c>
    </row>
    <row r="8" spans="1:13" ht="15" customHeight="1" x14ac:dyDescent="0.65">
      <c r="A8" s="513" t="s">
        <v>431</v>
      </c>
      <c r="B8" s="477">
        <v>0</v>
      </c>
      <c r="E8" s="512"/>
      <c r="G8" s="515" t="s">
        <v>3</v>
      </c>
      <c r="H8" s="514">
        <f>SUM(G12:G372)</f>
        <v>1118644.1559509777</v>
      </c>
      <c r="M8" s="522"/>
    </row>
    <row r="9" spans="1:13" ht="15" customHeight="1" x14ac:dyDescent="0.65">
      <c r="B9" s="523"/>
      <c r="F9" s="524"/>
      <c r="G9" s="524"/>
      <c r="H9" s="525"/>
    </row>
    <row r="10" spans="1:13" ht="30" customHeight="1" x14ac:dyDescent="0.65">
      <c r="A10" s="526" t="s">
        <v>432</v>
      </c>
      <c r="B10" s="527" t="s">
        <v>433</v>
      </c>
      <c r="C10" s="528" t="s">
        <v>434</v>
      </c>
      <c r="D10" s="528" t="s">
        <v>435</v>
      </c>
      <c r="E10" s="528" t="s">
        <v>436</v>
      </c>
      <c r="F10" s="526" t="s">
        <v>437</v>
      </c>
      <c r="G10" s="526" t="s">
        <v>438</v>
      </c>
      <c r="H10" s="529" t="s">
        <v>439</v>
      </c>
    </row>
    <row r="11" spans="1:13" ht="15" customHeight="1" x14ac:dyDescent="0.65">
      <c r="A11" s="530">
        <v>0</v>
      </c>
      <c r="B11" s="531"/>
      <c r="C11" s="532"/>
      <c r="D11" s="532"/>
      <c r="E11" s="532"/>
      <c r="F11" s="532"/>
      <c r="G11" s="532"/>
      <c r="H11" s="533">
        <f>IF(B3&lt;&gt;"",B3,"")</f>
        <v>850000</v>
      </c>
    </row>
    <row r="12" spans="1:13" ht="15" customHeight="1" x14ac:dyDescent="0.65">
      <c r="A12" s="534">
        <v>1</v>
      </c>
      <c r="B12" s="535">
        <f t="shared" ref="B12:B75" si="0">EDATE($B$7,A11)</f>
        <v>42557</v>
      </c>
      <c r="C12" s="536">
        <f t="shared" ref="C12:C75" si="1">IFERROR(IF($H$3&lt;=H11, $H$3, H11+H11*$B$4/$B$6), "")</f>
        <v>8202.6839831290672</v>
      </c>
      <c r="D12" s="536">
        <f t="shared" ref="D12:D75" si="2">IFERROR(IF($B$8&lt;H11-F12, $B$8, H11-F12), "")</f>
        <v>0</v>
      </c>
      <c r="E12" s="536">
        <f>IFERROR(C12+D12, "")</f>
        <v>8202.6839831290672</v>
      </c>
      <c r="F12" s="536">
        <f>IFERROR(IF(C12&gt;0, MIN(C12-G12, H11), 0), "")</f>
        <v>1119.3506497957342</v>
      </c>
      <c r="G12" s="536">
        <f t="shared" ref="G12:G75" si="3">IFERROR(IF(C12&gt;0, $B$4/$B$6*H11, 0), "")</f>
        <v>7083.333333333333</v>
      </c>
      <c r="H12" s="537">
        <f>IFERROR(IF(H11 &gt;0, H11-F12-D12, 0), "")</f>
        <v>848880.64935020427</v>
      </c>
      <c r="I12" s="906" t="s">
        <v>47</v>
      </c>
    </row>
    <row r="13" spans="1:13" ht="15" customHeight="1" x14ac:dyDescent="0.65">
      <c r="A13" s="534">
        <v>2</v>
      </c>
      <c r="B13" s="535">
        <f t="shared" si="0"/>
        <v>42588</v>
      </c>
      <c r="C13" s="536">
        <f t="shared" si="1"/>
        <v>8202.6839831290672</v>
      </c>
      <c r="D13" s="536">
        <f t="shared" si="2"/>
        <v>0</v>
      </c>
      <c r="E13" s="536">
        <f t="shared" ref="E13:E76" si="4">IFERROR(C13+D13, "")</f>
        <v>8202.6839831290672</v>
      </c>
      <c r="F13" s="536">
        <f t="shared" ref="F13:F76" si="5">IFERROR(IF(C13&gt;0, MIN(C13-G13, H12), 0), "")</f>
        <v>1128.6785718773654</v>
      </c>
      <c r="G13" s="536">
        <f t="shared" si="3"/>
        <v>7074.0054112517018</v>
      </c>
      <c r="H13" s="537">
        <f t="shared" ref="H13:H76" si="6">IFERROR(IF(H12 &gt;0, H12-F13-D13, 0), "")</f>
        <v>847751.97077832685</v>
      </c>
      <c r="I13" s="906"/>
    </row>
    <row r="14" spans="1:13" ht="15" customHeight="1" x14ac:dyDescent="0.65">
      <c r="A14" s="534">
        <v>3</v>
      </c>
      <c r="B14" s="535">
        <f t="shared" si="0"/>
        <v>42619</v>
      </c>
      <c r="C14" s="536">
        <f t="shared" si="1"/>
        <v>8202.6839831290672</v>
      </c>
      <c r="D14" s="536">
        <f t="shared" si="2"/>
        <v>0</v>
      </c>
      <c r="E14" s="536">
        <f t="shared" si="4"/>
        <v>8202.6839831290672</v>
      </c>
      <c r="F14" s="536">
        <f t="shared" si="5"/>
        <v>1138.08422664301</v>
      </c>
      <c r="G14" s="536">
        <f t="shared" si="3"/>
        <v>7064.5997564860572</v>
      </c>
      <c r="H14" s="537">
        <f t="shared" si="6"/>
        <v>846613.88655168389</v>
      </c>
      <c r="I14" s="906"/>
    </row>
    <row r="15" spans="1:13" ht="15" customHeight="1" x14ac:dyDescent="0.65">
      <c r="A15" s="534">
        <v>4</v>
      </c>
      <c r="B15" s="535">
        <f t="shared" si="0"/>
        <v>42649</v>
      </c>
      <c r="C15" s="536">
        <f t="shared" si="1"/>
        <v>8202.6839831290672</v>
      </c>
      <c r="D15" s="536">
        <f t="shared" si="2"/>
        <v>0</v>
      </c>
      <c r="E15" s="536">
        <f t="shared" si="4"/>
        <v>8202.6839831290672</v>
      </c>
      <c r="F15" s="536">
        <f t="shared" si="5"/>
        <v>1147.5682618650353</v>
      </c>
      <c r="G15" s="536">
        <f t="shared" si="3"/>
        <v>7055.1157212640319</v>
      </c>
      <c r="H15" s="537">
        <f t="shared" si="6"/>
        <v>845466.31828981882</v>
      </c>
      <c r="I15" s="906"/>
    </row>
    <row r="16" spans="1:13" ht="15" customHeight="1" x14ac:dyDescent="0.65">
      <c r="A16" s="534">
        <v>5</v>
      </c>
      <c r="B16" s="535">
        <f t="shared" si="0"/>
        <v>42680</v>
      </c>
      <c r="C16" s="536">
        <f t="shared" si="1"/>
        <v>8202.6839831290672</v>
      </c>
      <c r="D16" s="536">
        <f t="shared" si="2"/>
        <v>0</v>
      </c>
      <c r="E16" s="536">
        <f t="shared" si="4"/>
        <v>8202.6839831290672</v>
      </c>
      <c r="F16" s="536">
        <f t="shared" si="5"/>
        <v>1157.1313307139108</v>
      </c>
      <c r="G16" s="536">
        <f t="shared" si="3"/>
        <v>7045.5526524151564</v>
      </c>
      <c r="H16" s="537">
        <f t="shared" si="6"/>
        <v>844309.18695910496</v>
      </c>
      <c r="I16" s="906"/>
    </row>
    <row r="17" spans="1:9" ht="15" customHeight="1" x14ac:dyDescent="0.65">
      <c r="A17" s="534">
        <v>6</v>
      </c>
      <c r="B17" s="535">
        <f t="shared" si="0"/>
        <v>42710</v>
      </c>
      <c r="C17" s="536">
        <f t="shared" si="1"/>
        <v>8202.6839831290672</v>
      </c>
      <c r="D17" s="536">
        <f t="shared" si="2"/>
        <v>0</v>
      </c>
      <c r="E17" s="536">
        <f t="shared" si="4"/>
        <v>8202.6839831290672</v>
      </c>
      <c r="F17" s="536">
        <f t="shared" si="5"/>
        <v>1166.7740918031923</v>
      </c>
      <c r="G17" s="536">
        <f t="shared" si="3"/>
        <v>7035.9098913258749</v>
      </c>
      <c r="H17" s="537">
        <f t="shared" si="6"/>
        <v>843142.41286730173</v>
      </c>
      <c r="I17" s="906"/>
    </row>
    <row r="18" spans="1:9" ht="15" customHeight="1" x14ac:dyDescent="0.65">
      <c r="A18" s="534">
        <v>7</v>
      </c>
      <c r="B18" s="535">
        <f t="shared" si="0"/>
        <v>42741</v>
      </c>
      <c r="C18" s="536">
        <f t="shared" si="1"/>
        <v>8202.6839831290672</v>
      </c>
      <c r="D18" s="536">
        <f t="shared" si="2"/>
        <v>0</v>
      </c>
      <c r="E18" s="536">
        <f t="shared" si="4"/>
        <v>8202.6839831290672</v>
      </c>
      <c r="F18" s="536">
        <f t="shared" si="5"/>
        <v>1176.4972092348862</v>
      </c>
      <c r="G18" s="536">
        <f t="shared" si="3"/>
        <v>7026.186773894181</v>
      </c>
      <c r="H18" s="537">
        <f t="shared" si="6"/>
        <v>841965.91565806686</v>
      </c>
      <c r="I18" s="906"/>
    </row>
    <row r="19" spans="1:9" ht="15" customHeight="1" x14ac:dyDescent="0.65">
      <c r="A19" s="534">
        <v>8</v>
      </c>
      <c r="B19" s="535">
        <f t="shared" si="0"/>
        <v>42772</v>
      </c>
      <c r="C19" s="536">
        <f t="shared" si="1"/>
        <v>8202.6839831290672</v>
      </c>
      <c r="D19" s="536">
        <f t="shared" si="2"/>
        <v>0</v>
      </c>
      <c r="E19" s="536">
        <f t="shared" si="4"/>
        <v>8202.6839831290672</v>
      </c>
      <c r="F19" s="536">
        <f t="shared" si="5"/>
        <v>1186.3013526451768</v>
      </c>
      <c r="G19" s="536">
        <f t="shared" si="3"/>
        <v>7016.3826304838904</v>
      </c>
      <c r="H19" s="537">
        <f t="shared" si="6"/>
        <v>840779.61430542171</v>
      </c>
      <c r="I19" s="906"/>
    </row>
    <row r="20" spans="1:9" ht="15" customHeight="1" x14ac:dyDescent="0.65">
      <c r="A20" s="534">
        <v>9</v>
      </c>
      <c r="B20" s="535">
        <f t="shared" si="0"/>
        <v>42800</v>
      </c>
      <c r="C20" s="536">
        <f t="shared" si="1"/>
        <v>8202.6839831290672</v>
      </c>
      <c r="D20" s="536">
        <f t="shared" si="2"/>
        <v>0</v>
      </c>
      <c r="E20" s="536">
        <f t="shared" si="4"/>
        <v>8202.6839831290672</v>
      </c>
      <c r="F20" s="536">
        <f t="shared" si="5"/>
        <v>1196.1871972505533</v>
      </c>
      <c r="G20" s="536">
        <f t="shared" si="3"/>
        <v>7006.4967858785139</v>
      </c>
      <c r="H20" s="537">
        <f t="shared" si="6"/>
        <v>839583.42710817116</v>
      </c>
      <c r="I20" s="906"/>
    </row>
    <row r="21" spans="1:9" ht="15" customHeight="1" x14ac:dyDescent="0.65">
      <c r="A21" s="534">
        <v>10</v>
      </c>
      <c r="B21" s="535">
        <f t="shared" si="0"/>
        <v>42831</v>
      </c>
      <c r="C21" s="536">
        <f t="shared" si="1"/>
        <v>8202.6839831290672</v>
      </c>
      <c r="D21" s="536">
        <f t="shared" si="2"/>
        <v>0</v>
      </c>
      <c r="E21" s="536">
        <f t="shared" si="4"/>
        <v>8202.6839831290672</v>
      </c>
      <c r="F21" s="536">
        <f t="shared" si="5"/>
        <v>1206.1554238943072</v>
      </c>
      <c r="G21" s="536">
        <f t="shared" si="3"/>
        <v>6996.52855923476</v>
      </c>
      <c r="H21" s="537">
        <f t="shared" si="6"/>
        <v>838377.27168427687</v>
      </c>
      <c r="I21" s="906"/>
    </row>
    <row r="22" spans="1:9" ht="15" customHeight="1" x14ac:dyDescent="0.65">
      <c r="A22" s="534">
        <v>11</v>
      </c>
      <c r="B22" s="535">
        <f t="shared" si="0"/>
        <v>42861</v>
      </c>
      <c r="C22" s="536">
        <f t="shared" si="1"/>
        <v>8202.6839831290672</v>
      </c>
      <c r="D22" s="536">
        <f t="shared" si="2"/>
        <v>0</v>
      </c>
      <c r="E22" s="536">
        <f t="shared" si="4"/>
        <v>8202.6839831290672</v>
      </c>
      <c r="F22" s="536">
        <f t="shared" si="5"/>
        <v>1216.2067190934267</v>
      </c>
      <c r="G22" s="536">
        <f t="shared" si="3"/>
        <v>6986.4772640356405</v>
      </c>
      <c r="H22" s="537">
        <f t="shared" si="6"/>
        <v>837161.0649651835</v>
      </c>
      <c r="I22" s="906"/>
    </row>
    <row r="23" spans="1:9" ht="15" customHeight="1" x14ac:dyDescent="0.65">
      <c r="A23" s="534">
        <v>12</v>
      </c>
      <c r="B23" s="535">
        <f t="shared" si="0"/>
        <v>42892</v>
      </c>
      <c r="C23" s="536">
        <f t="shared" si="1"/>
        <v>8202.6839831290672</v>
      </c>
      <c r="D23" s="536">
        <f t="shared" si="2"/>
        <v>0</v>
      </c>
      <c r="E23" s="536">
        <f t="shared" si="4"/>
        <v>8202.6839831290672</v>
      </c>
      <c r="F23" s="536">
        <f t="shared" si="5"/>
        <v>1226.3417750858716</v>
      </c>
      <c r="G23" s="536">
        <f t="shared" si="3"/>
        <v>6976.3422080431956</v>
      </c>
      <c r="H23" s="537">
        <f t="shared" si="6"/>
        <v>835934.7231900976</v>
      </c>
      <c r="I23" s="906"/>
    </row>
    <row r="24" spans="1:9" ht="15" customHeight="1" x14ac:dyDescent="0.65">
      <c r="A24" s="534">
        <v>13</v>
      </c>
      <c r="B24" s="535">
        <f t="shared" si="0"/>
        <v>42922</v>
      </c>
      <c r="C24" s="536">
        <f t="shared" si="1"/>
        <v>8202.6839831290672</v>
      </c>
      <c r="D24" s="536">
        <f t="shared" si="2"/>
        <v>0</v>
      </c>
      <c r="E24" s="536">
        <f t="shared" si="4"/>
        <v>8202.6839831290672</v>
      </c>
      <c r="F24" s="536">
        <f t="shared" si="5"/>
        <v>1236.5612898782538</v>
      </c>
      <c r="G24" s="536">
        <f t="shared" si="3"/>
        <v>6966.1226932508134</v>
      </c>
      <c r="H24" s="537">
        <f t="shared" si="6"/>
        <v>834698.16190021939</v>
      </c>
      <c r="I24" s="906" t="s">
        <v>48</v>
      </c>
    </row>
    <row r="25" spans="1:9" ht="15" customHeight="1" x14ac:dyDescent="0.65">
      <c r="A25" s="534">
        <v>14</v>
      </c>
      <c r="B25" s="535">
        <f t="shared" si="0"/>
        <v>42953</v>
      </c>
      <c r="C25" s="536">
        <f t="shared" si="1"/>
        <v>8202.6839831290672</v>
      </c>
      <c r="D25" s="536">
        <f t="shared" si="2"/>
        <v>0</v>
      </c>
      <c r="E25" s="536">
        <f t="shared" si="4"/>
        <v>8202.6839831290672</v>
      </c>
      <c r="F25" s="536">
        <f t="shared" si="5"/>
        <v>1246.8659672939057</v>
      </c>
      <c r="G25" s="536">
        <f t="shared" si="3"/>
        <v>6955.8180158351615</v>
      </c>
      <c r="H25" s="537">
        <f t="shared" si="6"/>
        <v>833451.29593292554</v>
      </c>
      <c r="I25" s="906"/>
    </row>
    <row r="26" spans="1:9" ht="15" customHeight="1" x14ac:dyDescent="0.65">
      <c r="A26" s="534">
        <v>15</v>
      </c>
      <c r="B26" s="535">
        <f t="shared" si="0"/>
        <v>42984</v>
      </c>
      <c r="C26" s="536">
        <f t="shared" si="1"/>
        <v>8202.6839831290672</v>
      </c>
      <c r="D26" s="536">
        <f t="shared" si="2"/>
        <v>0</v>
      </c>
      <c r="E26" s="536">
        <f t="shared" si="4"/>
        <v>8202.6839831290672</v>
      </c>
      <c r="F26" s="536">
        <f t="shared" si="5"/>
        <v>1257.2565170213547</v>
      </c>
      <c r="G26" s="536">
        <f t="shared" si="3"/>
        <v>6945.4274661077125</v>
      </c>
      <c r="H26" s="537">
        <f t="shared" si="6"/>
        <v>832194.0394159042</v>
      </c>
      <c r="I26" s="906"/>
    </row>
    <row r="27" spans="1:9" ht="15" customHeight="1" x14ac:dyDescent="0.65">
      <c r="A27" s="534">
        <v>16</v>
      </c>
      <c r="B27" s="535">
        <f t="shared" si="0"/>
        <v>43014</v>
      </c>
      <c r="C27" s="536">
        <f t="shared" si="1"/>
        <v>8202.6839831290672</v>
      </c>
      <c r="D27" s="536">
        <f t="shared" si="2"/>
        <v>0</v>
      </c>
      <c r="E27" s="536">
        <f t="shared" si="4"/>
        <v>8202.6839831290672</v>
      </c>
      <c r="F27" s="536">
        <f t="shared" si="5"/>
        <v>1267.7336546631986</v>
      </c>
      <c r="G27" s="536">
        <f t="shared" si="3"/>
        <v>6934.9503284658686</v>
      </c>
      <c r="H27" s="537">
        <f t="shared" si="6"/>
        <v>830926.305761241</v>
      </c>
      <c r="I27" s="906"/>
    </row>
    <row r="28" spans="1:9" ht="15" customHeight="1" x14ac:dyDescent="0.65">
      <c r="A28" s="534">
        <v>17</v>
      </c>
      <c r="B28" s="535">
        <f t="shared" si="0"/>
        <v>43045</v>
      </c>
      <c r="C28" s="536">
        <f t="shared" si="1"/>
        <v>8202.6839831290672</v>
      </c>
      <c r="D28" s="536">
        <f t="shared" si="2"/>
        <v>0</v>
      </c>
      <c r="E28" s="536">
        <f t="shared" si="4"/>
        <v>8202.6839831290672</v>
      </c>
      <c r="F28" s="536">
        <f t="shared" si="5"/>
        <v>1278.2981017853926</v>
      </c>
      <c r="G28" s="536">
        <f t="shared" si="3"/>
        <v>6924.3858813436746</v>
      </c>
      <c r="H28" s="537">
        <f t="shared" si="6"/>
        <v>829648.00765945564</v>
      </c>
      <c r="I28" s="906"/>
    </row>
    <row r="29" spans="1:9" ht="15" customHeight="1" x14ac:dyDescent="0.65">
      <c r="A29" s="534">
        <v>18</v>
      </c>
      <c r="B29" s="535">
        <f t="shared" si="0"/>
        <v>43075</v>
      </c>
      <c r="C29" s="536">
        <f t="shared" si="1"/>
        <v>8202.6839831290672</v>
      </c>
      <c r="D29" s="536">
        <f t="shared" si="2"/>
        <v>0</v>
      </c>
      <c r="E29" s="536">
        <f t="shared" si="4"/>
        <v>8202.6839831290672</v>
      </c>
      <c r="F29" s="536">
        <f t="shared" si="5"/>
        <v>1288.9505859669371</v>
      </c>
      <c r="G29" s="536">
        <f t="shared" si="3"/>
        <v>6913.7333971621301</v>
      </c>
      <c r="H29" s="537">
        <f t="shared" si="6"/>
        <v>828359.05707348872</v>
      </c>
      <c r="I29" s="906"/>
    </row>
    <row r="30" spans="1:9" ht="15" customHeight="1" x14ac:dyDescent="0.65">
      <c r="A30" s="534">
        <v>19</v>
      </c>
      <c r="B30" s="535">
        <f t="shared" si="0"/>
        <v>43106</v>
      </c>
      <c r="C30" s="536">
        <f t="shared" si="1"/>
        <v>8202.6839831290672</v>
      </c>
      <c r="D30" s="536">
        <f t="shared" si="2"/>
        <v>0</v>
      </c>
      <c r="E30" s="536">
        <f t="shared" si="4"/>
        <v>8202.6839831290672</v>
      </c>
      <c r="F30" s="536">
        <f t="shared" si="5"/>
        <v>1299.6918408499951</v>
      </c>
      <c r="G30" s="536">
        <f t="shared" si="3"/>
        <v>6902.9921422790721</v>
      </c>
      <c r="H30" s="537">
        <f t="shared" si="6"/>
        <v>827059.36523263867</v>
      </c>
      <c r="I30" s="906"/>
    </row>
    <row r="31" spans="1:9" ht="15" customHeight="1" x14ac:dyDescent="0.65">
      <c r="A31" s="534">
        <v>20</v>
      </c>
      <c r="B31" s="535">
        <f t="shared" si="0"/>
        <v>43137</v>
      </c>
      <c r="C31" s="536">
        <f t="shared" si="1"/>
        <v>8202.6839831290672</v>
      </c>
      <c r="D31" s="536">
        <f t="shared" si="2"/>
        <v>0</v>
      </c>
      <c r="E31" s="536">
        <f t="shared" si="4"/>
        <v>8202.6839831290672</v>
      </c>
      <c r="F31" s="536">
        <f t="shared" si="5"/>
        <v>1310.5226061904114</v>
      </c>
      <c r="G31" s="536">
        <f t="shared" si="3"/>
        <v>6892.1613769386558</v>
      </c>
      <c r="H31" s="537">
        <f t="shared" si="6"/>
        <v>825748.84262644826</v>
      </c>
      <c r="I31" s="906"/>
    </row>
    <row r="32" spans="1:9" ht="15" customHeight="1" x14ac:dyDescent="0.65">
      <c r="A32" s="534">
        <v>21</v>
      </c>
      <c r="B32" s="535">
        <f t="shared" si="0"/>
        <v>43165</v>
      </c>
      <c r="C32" s="536">
        <f t="shared" si="1"/>
        <v>8202.6839831290672</v>
      </c>
      <c r="D32" s="536">
        <f t="shared" si="2"/>
        <v>0</v>
      </c>
      <c r="E32" s="536">
        <f t="shared" si="4"/>
        <v>8202.6839831290672</v>
      </c>
      <c r="F32" s="536">
        <f t="shared" si="5"/>
        <v>1321.4436279086649</v>
      </c>
      <c r="G32" s="536">
        <f t="shared" si="3"/>
        <v>6881.2403552204023</v>
      </c>
      <c r="H32" s="537">
        <f t="shared" si="6"/>
        <v>824427.39899853955</v>
      </c>
      <c r="I32" s="906"/>
    </row>
    <row r="33" spans="1:9" ht="15" customHeight="1" x14ac:dyDescent="0.65">
      <c r="A33" s="534">
        <v>22</v>
      </c>
      <c r="B33" s="535">
        <f t="shared" si="0"/>
        <v>43196</v>
      </c>
      <c r="C33" s="536">
        <f t="shared" si="1"/>
        <v>8202.6839831290672</v>
      </c>
      <c r="D33" s="536">
        <f t="shared" si="2"/>
        <v>0</v>
      </c>
      <c r="E33" s="536">
        <f t="shared" si="4"/>
        <v>8202.6839831290672</v>
      </c>
      <c r="F33" s="536">
        <f t="shared" si="5"/>
        <v>1332.455658141238</v>
      </c>
      <c r="G33" s="536">
        <f t="shared" si="3"/>
        <v>6870.2283249878292</v>
      </c>
      <c r="H33" s="537">
        <f t="shared" si="6"/>
        <v>823094.94334039825</v>
      </c>
      <c r="I33" s="906"/>
    </row>
    <row r="34" spans="1:9" ht="15" customHeight="1" x14ac:dyDescent="0.65">
      <c r="A34" s="534">
        <v>23</v>
      </c>
      <c r="B34" s="535">
        <f t="shared" si="0"/>
        <v>43226</v>
      </c>
      <c r="C34" s="536">
        <f t="shared" si="1"/>
        <v>8202.6839831290672</v>
      </c>
      <c r="D34" s="536">
        <f t="shared" si="2"/>
        <v>0</v>
      </c>
      <c r="E34" s="536">
        <f t="shared" si="4"/>
        <v>8202.6839831290672</v>
      </c>
      <c r="F34" s="536">
        <f t="shared" si="5"/>
        <v>1343.5594552924149</v>
      </c>
      <c r="G34" s="536">
        <f t="shared" si="3"/>
        <v>6859.1245278366523</v>
      </c>
      <c r="H34" s="537">
        <f t="shared" si="6"/>
        <v>821751.38388510584</v>
      </c>
      <c r="I34" s="906"/>
    </row>
    <row r="35" spans="1:9" ht="15" customHeight="1" x14ac:dyDescent="0.65">
      <c r="A35" s="534">
        <v>24</v>
      </c>
      <c r="B35" s="535">
        <f t="shared" si="0"/>
        <v>43257</v>
      </c>
      <c r="C35" s="536">
        <f t="shared" si="1"/>
        <v>8202.6839831290672</v>
      </c>
      <c r="D35" s="536">
        <f t="shared" si="2"/>
        <v>0</v>
      </c>
      <c r="E35" s="536">
        <f t="shared" si="4"/>
        <v>8202.6839831290672</v>
      </c>
      <c r="F35" s="536">
        <f t="shared" si="5"/>
        <v>1354.7557840865184</v>
      </c>
      <c r="G35" s="536">
        <f t="shared" si="3"/>
        <v>6847.9281990425488</v>
      </c>
      <c r="H35" s="537">
        <f t="shared" si="6"/>
        <v>820396.62810101931</v>
      </c>
      <c r="I35" s="906"/>
    </row>
    <row r="36" spans="1:9" ht="15" customHeight="1" x14ac:dyDescent="0.65">
      <c r="A36" s="534">
        <v>25</v>
      </c>
      <c r="B36" s="535">
        <f t="shared" si="0"/>
        <v>43287</v>
      </c>
      <c r="C36" s="536">
        <f t="shared" si="1"/>
        <v>8202.6839831290672</v>
      </c>
      <c r="D36" s="536">
        <f t="shared" si="2"/>
        <v>0</v>
      </c>
      <c r="E36" s="536">
        <f t="shared" si="4"/>
        <v>8202.6839831290672</v>
      </c>
      <c r="F36" s="536">
        <f t="shared" si="5"/>
        <v>1366.0454156205733</v>
      </c>
      <c r="G36" s="536">
        <f t="shared" si="3"/>
        <v>6836.6385675084939</v>
      </c>
      <c r="H36" s="537">
        <f t="shared" si="6"/>
        <v>819030.58268539875</v>
      </c>
      <c r="I36" s="906" t="s">
        <v>49</v>
      </c>
    </row>
    <row r="37" spans="1:9" ht="15" customHeight="1" x14ac:dyDescent="0.65">
      <c r="A37" s="534">
        <v>26</v>
      </c>
      <c r="B37" s="535">
        <f t="shared" si="0"/>
        <v>43318</v>
      </c>
      <c r="C37" s="536">
        <f t="shared" si="1"/>
        <v>8202.6839831290672</v>
      </c>
      <c r="D37" s="536">
        <f t="shared" si="2"/>
        <v>0</v>
      </c>
      <c r="E37" s="536">
        <f t="shared" si="4"/>
        <v>8202.6839831290672</v>
      </c>
      <c r="F37" s="536">
        <f t="shared" si="5"/>
        <v>1377.4291274174111</v>
      </c>
      <c r="G37" s="536">
        <f t="shared" si="3"/>
        <v>6825.2548557116561</v>
      </c>
      <c r="H37" s="537">
        <f t="shared" si="6"/>
        <v>817653.15355798136</v>
      </c>
      <c r="I37" s="906"/>
    </row>
    <row r="38" spans="1:9" ht="15" customHeight="1" x14ac:dyDescent="0.65">
      <c r="A38" s="534">
        <v>27</v>
      </c>
      <c r="B38" s="535">
        <f t="shared" si="0"/>
        <v>43349</v>
      </c>
      <c r="C38" s="536">
        <f t="shared" si="1"/>
        <v>8202.6839831290672</v>
      </c>
      <c r="D38" s="536">
        <f t="shared" si="2"/>
        <v>0</v>
      </c>
      <c r="E38" s="536">
        <f t="shared" si="4"/>
        <v>8202.6839831290672</v>
      </c>
      <c r="F38" s="536">
        <f t="shared" si="5"/>
        <v>1388.9077034792226</v>
      </c>
      <c r="G38" s="536">
        <f t="shared" si="3"/>
        <v>6813.7762796498446</v>
      </c>
      <c r="H38" s="537">
        <f t="shared" si="6"/>
        <v>816264.24585450219</v>
      </c>
      <c r="I38" s="906"/>
    </row>
    <row r="39" spans="1:9" ht="15" customHeight="1" x14ac:dyDescent="0.65">
      <c r="A39" s="534">
        <v>28</v>
      </c>
      <c r="B39" s="535">
        <f t="shared" si="0"/>
        <v>43379</v>
      </c>
      <c r="C39" s="536">
        <f t="shared" si="1"/>
        <v>8202.6839831290672</v>
      </c>
      <c r="D39" s="536">
        <f t="shared" si="2"/>
        <v>0</v>
      </c>
      <c r="E39" s="536">
        <f t="shared" si="4"/>
        <v>8202.6839831290672</v>
      </c>
      <c r="F39" s="536">
        <f t="shared" si="5"/>
        <v>1400.4819343415493</v>
      </c>
      <c r="G39" s="536">
        <f t="shared" si="3"/>
        <v>6802.2020487875179</v>
      </c>
      <c r="H39" s="537">
        <f t="shared" si="6"/>
        <v>814863.76392016059</v>
      </c>
      <c r="I39" s="906"/>
    </row>
    <row r="40" spans="1:9" ht="15" customHeight="1" x14ac:dyDescent="0.65">
      <c r="A40" s="534">
        <v>29</v>
      </c>
      <c r="B40" s="535">
        <f t="shared" si="0"/>
        <v>43410</v>
      </c>
      <c r="C40" s="536">
        <f t="shared" si="1"/>
        <v>8202.6839831290672</v>
      </c>
      <c r="D40" s="536">
        <f t="shared" si="2"/>
        <v>0</v>
      </c>
      <c r="E40" s="536">
        <f t="shared" si="4"/>
        <v>8202.6839831290672</v>
      </c>
      <c r="F40" s="536">
        <f t="shared" si="5"/>
        <v>1412.1526171277292</v>
      </c>
      <c r="G40" s="536">
        <f t="shared" si="3"/>
        <v>6790.531366001338</v>
      </c>
      <c r="H40" s="537">
        <f t="shared" si="6"/>
        <v>813451.61130303284</v>
      </c>
      <c r="I40" s="906"/>
    </row>
    <row r="41" spans="1:9" ht="15" customHeight="1" x14ac:dyDescent="0.65">
      <c r="A41" s="534">
        <v>30</v>
      </c>
      <c r="B41" s="535">
        <f t="shared" si="0"/>
        <v>43440</v>
      </c>
      <c r="C41" s="536">
        <f t="shared" si="1"/>
        <v>8202.6839831290672</v>
      </c>
      <c r="D41" s="536">
        <f t="shared" si="2"/>
        <v>0</v>
      </c>
      <c r="E41" s="536">
        <f t="shared" si="4"/>
        <v>8202.6839831290672</v>
      </c>
      <c r="F41" s="536">
        <f t="shared" si="5"/>
        <v>1423.9205556037932</v>
      </c>
      <c r="G41" s="536">
        <f t="shared" si="3"/>
        <v>6778.763427525274</v>
      </c>
      <c r="H41" s="537">
        <f t="shared" si="6"/>
        <v>812027.69074742903</v>
      </c>
      <c r="I41" s="906"/>
    </row>
    <row r="42" spans="1:9" ht="15" customHeight="1" x14ac:dyDescent="0.65">
      <c r="A42" s="534">
        <v>31</v>
      </c>
      <c r="B42" s="535">
        <f t="shared" si="0"/>
        <v>43471</v>
      </c>
      <c r="C42" s="536">
        <f t="shared" si="1"/>
        <v>8202.6839831290672</v>
      </c>
      <c r="D42" s="536">
        <f t="shared" si="2"/>
        <v>0</v>
      </c>
      <c r="E42" s="536">
        <f t="shared" si="4"/>
        <v>8202.6839831290672</v>
      </c>
      <c r="F42" s="536">
        <f t="shared" si="5"/>
        <v>1435.7865602338252</v>
      </c>
      <c r="G42" s="536">
        <f t="shared" si="3"/>
        <v>6766.897422895242</v>
      </c>
      <c r="H42" s="537">
        <f t="shared" si="6"/>
        <v>810591.90418719524</v>
      </c>
      <c r="I42" s="906"/>
    </row>
    <row r="43" spans="1:9" ht="15" customHeight="1" x14ac:dyDescent="0.65">
      <c r="A43" s="534">
        <v>32</v>
      </c>
      <c r="B43" s="535">
        <f t="shared" si="0"/>
        <v>43502</v>
      </c>
      <c r="C43" s="536">
        <f t="shared" si="1"/>
        <v>8202.6839831290672</v>
      </c>
      <c r="D43" s="536">
        <f t="shared" si="2"/>
        <v>0</v>
      </c>
      <c r="E43" s="536">
        <f t="shared" si="4"/>
        <v>8202.6839831290672</v>
      </c>
      <c r="F43" s="536">
        <f t="shared" si="5"/>
        <v>1447.7514482357738</v>
      </c>
      <c r="G43" s="536">
        <f t="shared" si="3"/>
        <v>6754.9325348932935</v>
      </c>
      <c r="H43" s="537">
        <f t="shared" si="6"/>
        <v>809144.15273895941</v>
      </c>
      <c r="I43" s="906"/>
    </row>
    <row r="44" spans="1:9" ht="15" customHeight="1" x14ac:dyDescent="0.65">
      <c r="A44" s="534">
        <v>33</v>
      </c>
      <c r="B44" s="535">
        <f t="shared" si="0"/>
        <v>43530</v>
      </c>
      <c r="C44" s="536">
        <f t="shared" si="1"/>
        <v>8202.6839831290672</v>
      </c>
      <c r="D44" s="536">
        <f t="shared" si="2"/>
        <v>0</v>
      </c>
      <c r="E44" s="536">
        <f t="shared" si="4"/>
        <v>8202.6839831290672</v>
      </c>
      <c r="F44" s="536">
        <f t="shared" si="5"/>
        <v>1459.8160436377393</v>
      </c>
      <c r="G44" s="536">
        <f t="shared" si="3"/>
        <v>6742.8679394913279</v>
      </c>
      <c r="H44" s="537">
        <f t="shared" si="6"/>
        <v>807684.33669532172</v>
      </c>
      <c r="I44" s="906"/>
    </row>
    <row r="45" spans="1:9" ht="15" customHeight="1" x14ac:dyDescent="0.65">
      <c r="A45" s="534">
        <v>34</v>
      </c>
      <c r="B45" s="535">
        <f t="shared" si="0"/>
        <v>43561</v>
      </c>
      <c r="C45" s="536">
        <f t="shared" si="1"/>
        <v>8202.6839831290672</v>
      </c>
      <c r="D45" s="536">
        <f t="shared" si="2"/>
        <v>0</v>
      </c>
      <c r="E45" s="536">
        <f t="shared" si="4"/>
        <v>8202.6839831290672</v>
      </c>
      <c r="F45" s="536">
        <f t="shared" si="5"/>
        <v>1471.9811773347201</v>
      </c>
      <c r="G45" s="536">
        <f t="shared" si="3"/>
        <v>6730.7028057943471</v>
      </c>
      <c r="H45" s="537">
        <f t="shared" si="6"/>
        <v>806212.35551798705</v>
      </c>
      <c r="I45" s="906"/>
    </row>
    <row r="46" spans="1:9" ht="15" customHeight="1" x14ac:dyDescent="0.65">
      <c r="A46" s="534">
        <v>35</v>
      </c>
      <c r="B46" s="535">
        <f t="shared" si="0"/>
        <v>43591</v>
      </c>
      <c r="C46" s="536">
        <f t="shared" si="1"/>
        <v>8202.6839831290672</v>
      </c>
      <c r="D46" s="536">
        <f t="shared" si="2"/>
        <v>0</v>
      </c>
      <c r="E46" s="536">
        <f t="shared" si="4"/>
        <v>8202.6839831290672</v>
      </c>
      <c r="F46" s="536">
        <f t="shared" si="5"/>
        <v>1484.2476871458421</v>
      </c>
      <c r="G46" s="536">
        <f t="shared" si="3"/>
        <v>6718.4362959832251</v>
      </c>
      <c r="H46" s="537">
        <f t="shared" si="6"/>
        <v>804728.10783084121</v>
      </c>
      <c r="I46" s="906"/>
    </row>
    <row r="47" spans="1:9" ht="15" customHeight="1" x14ac:dyDescent="0.65">
      <c r="A47" s="534">
        <v>36</v>
      </c>
      <c r="B47" s="535">
        <f t="shared" si="0"/>
        <v>43622</v>
      </c>
      <c r="C47" s="536">
        <f t="shared" si="1"/>
        <v>8202.6839831290672</v>
      </c>
      <c r="D47" s="536">
        <f t="shared" si="2"/>
        <v>0</v>
      </c>
      <c r="E47" s="536">
        <f t="shared" si="4"/>
        <v>8202.6839831290672</v>
      </c>
      <c r="F47" s="536">
        <f t="shared" si="5"/>
        <v>1496.6164178720574</v>
      </c>
      <c r="G47" s="536">
        <f t="shared" si="3"/>
        <v>6706.0675652570098</v>
      </c>
      <c r="H47" s="537">
        <f t="shared" si="6"/>
        <v>803231.49141296919</v>
      </c>
      <c r="I47" s="906"/>
    </row>
    <row r="48" spans="1:9" ht="15" customHeight="1" x14ac:dyDescent="0.65">
      <c r="A48" s="534">
        <v>37</v>
      </c>
      <c r="B48" s="535">
        <f t="shared" si="0"/>
        <v>43652</v>
      </c>
      <c r="C48" s="536">
        <f t="shared" si="1"/>
        <v>8202.6839831290672</v>
      </c>
      <c r="D48" s="536">
        <f t="shared" si="2"/>
        <v>0</v>
      </c>
      <c r="E48" s="536">
        <f t="shared" si="4"/>
        <v>8202.6839831290672</v>
      </c>
      <c r="F48" s="536">
        <f t="shared" si="5"/>
        <v>1509.0882213543237</v>
      </c>
      <c r="G48" s="536">
        <f t="shared" si="3"/>
        <v>6693.5957617747436</v>
      </c>
      <c r="H48" s="537">
        <f t="shared" si="6"/>
        <v>801722.4031916149</v>
      </c>
      <c r="I48" s="906" t="s">
        <v>50</v>
      </c>
    </row>
    <row r="49" spans="1:9" ht="15" customHeight="1" x14ac:dyDescent="0.65">
      <c r="A49" s="534">
        <v>38</v>
      </c>
      <c r="B49" s="535">
        <f t="shared" si="0"/>
        <v>43683</v>
      </c>
      <c r="C49" s="536">
        <f t="shared" si="1"/>
        <v>8202.6839831290672</v>
      </c>
      <c r="D49" s="536">
        <f t="shared" si="2"/>
        <v>0</v>
      </c>
      <c r="E49" s="536">
        <f t="shared" si="4"/>
        <v>8202.6839831290672</v>
      </c>
      <c r="F49" s="536">
        <f t="shared" si="5"/>
        <v>1521.6639565322766</v>
      </c>
      <c r="G49" s="536">
        <f t="shared" si="3"/>
        <v>6681.0200265967906</v>
      </c>
      <c r="H49" s="537">
        <f t="shared" si="6"/>
        <v>800200.73923508264</v>
      </c>
      <c r="I49" s="906"/>
    </row>
    <row r="50" spans="1:9" ht="15" customHeight="1" x14ac:dyDescent="0.65">
      <c r="A50" s="534">
        <v>39</v>
      </c>
      <c r="B50" s="535">
        <f t="shared" si="0"/>
        <v>43714</v>
      </c>
      <c r="C50" s="536">
        <f t="shared" si="1"/>
        <v>8202.6839831290672</v>
      </c>
      <c r="D50" s="536">
        <f t="shared" si="2"/>
        <v>0</v>
      </c>
      <c r="E50" s="536">
        <f t="shared" si="4"/>
        <v>8202.6839831290672</v>
      </c>
      <c r="F50" s="536">
        <f t="shared" si="5"/>
        <v>1534.344489503379</v>
      </c>
      <c r="G50" s="536">
        <f t="shared" si="3"/>
        <v>6668.3394936256882</v>
      </c>
      <c r="H50" s="537">
        <f t="shared" si="6"/>
        <v>798666.39474557922</v>
      </c>
      <c r="I50" s="906"/>
    </row>
    <row r="51" spans="1:9" ht="15" customHeight="1" x14ac:dyDescent="0.65">
      <c r="A51" s="534">
        <v>40</v>
      </c>
      <c r="B51" s="535">
        <f t="shared" si="0"/>
        <v>43744</v>
      </c>
      <c r="C51" s="536">
        <f t="shared" si="1"/>
        <v>8202.6839831290672</v>
      </c>
      <c r="D51" s="536">
        <f t="shared" si="2"/>
        <v>0</v>
      </c>
      <c r="E51" s="536">
        <f t="shared" si="4"/>
        <v>8202.6839831290672</v>
      </c>
      <c r="F51" s="536">
        <f t="shared" si="5"/>
        <v>1547.1306935825742</v>
      </c>
      <c r="G51" s="536">
        <f t="shared" si="3"/>
        <v>6655.553289546493</v>
      </c>
      <c r="H51" s="537">
        <f t="shared" si="6"/>
        <v>797119.26405199664</v>
      </c>
      <c r="I51" s="906"/>
    </row>
    <row r="52" spans="1:9" ht="15" customHeight="1" x14ac:dyDescent="0.65">
      <c r="A52" s="534">
        <v>41</v>
      </c>
      <c r="B52" s="535">
        <f t="shared" si="0"/>
        <v>43775</v>
      </c>
      <c r="C52" s="536">
        <f t="shared" si="1"/>
        <v>8202.6839831290672</v>
      </c>
      <c r="D52" s="536">
        <f t="shared" si="2"/>
        <v>0</v>
      </c>
      <c r="E52" s="536">
        <f t="shared" si="4"/>
        <v>8202.6839831290672</v>
      </c>
      <c r="F52" s="536">
        <f t="shared" si="5"/>
        <v>1560.0234493624284</v>
      </c>
      <c r="G52" s="536">
        <f t="shared" si="3"/>
        <v>6642.6605337666388</v>
      </c>
      <c r="H52" s="537">
        <f t="shared" si="6"/>
        <v>795559.24060263427</v>
      </c>
      <c r="I52" s="906"/>
    </row>
    <row r="53" spans="1:9" ht="15" customHeight="1" x14ac:dyDescent="0.65">
      <c r="A53" s="534">
        <v>42</v>
      </c>
      <c r="B53" s="535">
        <f t="shared" si="0"/>
        <v>43805</v>
      </c>
      <c r="C53" s="536">
        <f t="shared" si="1"/>
        <v>8202.6839831290672</v>
      </c>
      <c r="D53" s="536">
        <f t="shared" si="2"/>
        <v>0</v>
      </c>
      <c r="E53" s="536">
        <f t="shared" si="4"/>
        <v>8202.6839831290672</v>
      </c>
      <c r="F53" s="536">
        <f t="shared" si="5"/>
        <v>1573.0236447737816</v>
      </c>
      <c r="G53" s="536">
        <f t="shared" si="3"/>
        <v>6629.6603383552856</v>
      </c>
      <c r="H53" s="537">
        <f t="shared" si="6"/>
        <v>793986.21695786051</v>
      </c>
      <c r="I53" s="906"/>
    </row>
    <row r="54" spans="1:9" ht="15" customHeight="1" x14ac:dyDescent="0.65">
      <c r="A54" s="534">
        <v>43</v>
      </c>
      <c r="B54" s="535">
        <f t="shared" si="0"/>
        <v>43836</v>
      </c>
      <c r="C54" s="536">
        <f t="shared" si="1"/>
        <v>8202.6839831290672</v>
      </c>
      <c r="D54" s="536">
        <f t="shared" si="2"/>
        <v>0</v>
      </c>
      <c r="E54" s="536">
        <f t="shared" si="4"/>
        <v>8202.6839831290672</v>
      </c>
      <c r="F54" s="536">
        <f t="shared" si="5"/>
        <v>1586.1321751468968</v>
      </c>
      <c r="G54" s="536">
        <f t="shared" si="3"/>
        <v>6616.5518079821704</v>
      </c>
      <c r="H54" s="537">
        <f t="shared" si="6"/>
        <v>792400.08478271356</v>
      </c>
      <c r="I54" s="906"/>
    </row>
    <row r="55" spans="1:9" ht="15" customHeight="1" x14ac:dyDescent="0.65">
      <c r="A55" s="534">
        <v>44</v>
      </c>
      <c r="B55" s="535">
        <f t="shared" si="0"/>
        <v>43867</v>
      </c>
      <c r="C55" s="536">
        <f t="shared" si="1"/>
        <v>8202.6839831290672</v>
      </c>
      <c r="D55" s="536">
        <f t="shared" si="2"/>
        <v>0</v>
      </c>
      <c r="E55" s="536">
        <f t="shared" si="4"/>
        <v>8202.6839831290672</v>
      </c>
      <c r="F55" s="536">
        <f t="shared" si="5"/>
        <v>1599.3499432731214</v>
      </c>
      <c r="G55" s="536">
        <f t="shared" si="3"/>
        <v>6603.3340398559458</v>
      </c>
      <c r="H55" s="537">
        <f t="shared" si="6"/>
        <v>790800.73483944044</v>
      </c>
      <c r="I55" s="906"/>
    </row>
    <row r="56" spans="1:9" ht="15" customHeight="1" x14ac:dyDescent="0.65">
      <c r="A56" s="534">
        <v>45</v>
      </c>
      <c r="B56" s="535">
        <f t="shared" si="0"/>
        <v>43896</v>
      </c>
      <c r="C56" s="536">
        <f t="shared" si="1"/>
        <v>8202.6839831290672</v>
      </c>
      <c r="D56" s="536">
        <f t="shared" si="2"/>
        <v>0</v>
      </c>
      <c r="E56" s="536">
        <f t="shared" si="4"/>
        <v>8202.6839831290672</v>
      </c>
      <c r="F56" s="536">
        <f t="shared" si="5"/>
        <v>1612.6778594670641</v>
      </c>
      <c r="G56" s="536">
        <f t="shared" si="3"/>
        <v>6590.0061236620031</v>
      </c>
      <c r="H56" s="537">
        <f t="shared" si="6"/>
        <v>789188.05697997333</v>
      </c>
      <c r="I56" s="906"/>
    </row>
    <row r="57" spans="1:9" ht="15" customHeight="1" x14ac:dyDescent="0.65">
      <c r="A57" s="534">
        <v>46</v>
      </c>
      <c r="B57" s="535">
        <f t="shared" si="0"/>
        <v>43927</v>
      </c>
      <c r="C57" s="536">
        <f t="shared" si="1"/>
        <v>8202.6839831290672</v>
      </c>
      <c r="D57" s="536">
        <f t="shared" si="2"/>
        <v>0</v>
      </c>
      <c r="E57" s="536">
        <f t="shared" si="4"/>
        <v>8202.6839831290672</v>
      </c>
      <c r="F57" s="536">
        <f t="shared" si="5"/>
        <v>1626.1168416292894</v>
      </c>
      <c r="G57" s="536">
        <f t="shared" si="3"/>
        <v>6576.5671414997778</v>
      </c>
      <c r="H57" s="537">
        <f t="shared" si="6"/>
        <v>787561.94013834407</v>
      </c>
      <c r="I57" s="906"/>
    </row>
    <row r="58" spans="1:9" ht="15" customHeight="1" x14ac:dyDescent="0.65">
      <c r="A58" s="534">
        <v>47</v>
      </c>
      <c r="B58" s="535">
        <f t="shared" si="0"/>
        <v>43957</v>
      </c>
      <c r="C58" s="536">
        <f t="shared" si="1"/>
        <v>8202.6839831290672</v>
      </c>
      <c r="D58" s="536">
        <f t="shared" si="2"/>
        <v>0</v>
      </c>
      <c r="E58" s="536">
        <f t="shared" si="4"/>
        <v>8202.6839831290672</v>
      </c>
      <c r="F58" s="536">
        <f t="shared" si="5"/>
        <v>1639.6678153095336</v>
      </c>
      <c r="G58" s="536">
        <f t="shared" si="3"/>
        <v>6563.0161678195336</v>
      </c>
      <c r="H58" s="537">
        <f t="shared" si="6"/>
        <v>785922.27232303459</v>
      </c>
      <c r="I58" s="906"/>
    </row>
    <row r="59" spans="1:9" ht="15" customHeight="1" x14ac:dyDescent="0.65">
      <c r="A59" s="534">
        <v>48</v>
      </c>
      <c r="B59" s="535">
        <f t="shared" si="0"/>
        <v>43988</v>
      </c>
      <c r="C59" s="536">
        <f t="shared" si="1"/>
        <v>8202.6839831290672</v>
      </c>
      <c r="D59" s="536">
        <f t="shared" si="2"/>
        <v>0</v>
      </c>
      <c r="E59" s="536">
        <f t="shared" si="4"/>
        <v>8202.6839831290672</v>
      </c>
      <c r="F59" s="536">
        <f t="shared" si="5"/>
        <v>1653.3317137704453</v>
      </c>
      <c r="G59" s="536">
        <f t="shared" si="3"/>
        <v>6549.3522693586219</v>
      </c>
      <c r="H59" s="537">
        <f t="shared" si="6"/>
        <v>784268.94060926419</v>
      </c>
      <c r="I59" s="906"/>
    </row>
    <row r="60" spans="1:9" ht="15" customHeight="1" x14ac:dyDescent="0.65">
      <c r="A60" s="534">
        <v>49</v>
      </c>
      <c r="B60" s="535">
        <f t="shared" si="0"/>
        <v>44018</v>
      </c>
      <c r="C60" s="536">
        <f t="shared" si="1"/>
        <v>8202.6839831290672</v>
      </c>
      <c r="D60" s="536">
        <f t="shared" si="2"/>
        <v>0</v>
      </c>
      <c r="E60" s="536">
        <f t="shared" si="4"/>
        <v>8202.6839831290672</v>
      </c>
      <c r="F60" s="536">
        <f t="shared" si="5"/>
        <v>1667.1094780518661</v>
      </c>
      <c r="G60" s="536">
        <f t="shared" si="3"/>
        <v>6535.5745050772011</v>
      </c>
      <c r="H60" s="537">
        <f t="shared" si="6"/>
        <v>782601.8311312123</v>
      </c>
      <c r="I60" s="906" t="s">
        <v>51</v>
      </c>
    </row>
    <row r="61" spans="1:9" ht="15" customHeight="1" x14ac:dyDescent="0.65">
      <c r="A61" s="534">
        <v>50</v>
      </c>
      <c r="B61" s="535">
        <f t="shared" si="0"/>
        <v>44049</v>
      </c>
      <c r="C61" s="536">
        <f t="shared" si="1"/>
        <v>8202.6839831290672</v>
      </c>
      <c r="D61" s="536">
        <f t="shared" si="2"/>
        <v>0</v>
      </c>
      <c r="E61" s="536">
        <f t="shared" si="4"/>
        <v>8202.6839831290672</v>
      </c>
      <c r="F61" s="536">
        <f t="shared" si="5"/>
        <v>1681.0020570356319</v>
      </c>
      <c r="G61" s="536">
        <f t="shared" si="3"/>
        <v>6521.6819260934353</v>
      </c>
      <c r="H61" s="537">
        <f t="shared" si="6"/>
        <v>780920.82907417661</v>
      </c>
      <c r="I61" s="906"/>
    </row>
    <row r="62" spans="1:9" ht="15" customHeight="1" x14ac:dyDescent="0.65">
      <c r="A62" s="534">
        <v>51</v>
      </c>
      <c r="B62" s="535">
        <f t="shared" si="0"/>
        <v>44080</v>
      </c>
      <c r="C62" s="536">
        <f t="shared" si="1"/>
        <v>8202.6839831290672</v>
      </c>
      <c r="D62" s="536">
        <f t="shared" si="2"/>
        <v>0</v>
      </c>
      <c r="E62" s="536">
        <f t="shared" si="4"/>
        <v>8202.6839831290672</v>
      </c>
      <c r="F62" s="536">
        <f t="shared" si="5"/>
        <v>1695.0104075109284</v>
      </c>
      <c r="G62" s="536">
        <f t="shared" si="3"/>
        <v>6507.6735756181388</v>
      </c>
      <c r="H62" s="537">
        <f t="shared" si="6"/>
        <v>779225.8186666657</v>
      </c>
      <c r="I62" s="906"/>
    </row>
    <row r="63" spans="1:9" ht="15" customHeight="1" x14ac:dyDescent="0.65">
      <c r="A63" s="534">
        <v>52</v>
      </c>
      <c r="B63" s="535">
        <f t="shared" si="0"/>
        <v>44110</v>
      </c>
      <c r="C63" s="536">
        <f t="shared" si="1"/>
        <v>8202.6839831290672</v>
      </c>
      <c r="D63" s="536">
        <f t="shared" si="2"/>
        <v>0</v>
      </c>
      <c r="E63" s="536">
        <f t="shared" si="4"/>
        <v>8202.6839831290672</v>
      </c>
      <c r="F63" s="536">
        <f t="shared" si="5"/>
        <v>1709.1354942401867</v>
      </c>
      <c r="G63" s="536">
        <f t="shared" si="3"/>
        <v>6493.5484888888805</v>
      </c>
      <c r="H63" s="537">
        <f t="shared" si="6"/>
        <v>777516.68317242549</v>
      </c>
      <c r="I63" s="906"/>
    </row>
    <row r="64" spans="1:9" ht="15" customHeight="1" x14ac:dyDescent="0.65">
      <c r="A64" s="534">
        <v>53</v>
      </c>
      <c r="B64" s="535">
        <f t="shared" si="0"/>
        <v>44141</v>
      </c>
      <c r="C64" s="536">
        <f t="shared" si="1"/>
        <v>8202.6839831290672</v>
      </c>
      <c r="D64" s="536">
        <f t="shared" si="2"/>
        <v>0</v>
      </c>
      <c r="E64" s="536">
        <f t="shared" si="4"/>
        <v>8202.6839831290672</v>
      </c>
      <c r="F64" s="536">
        <f t="shared" si="5"/>
        <v>1723.3782900255219</v>
      </c>
      <c r="G64" s="536">
        <f t="shared" si="3"/>
        <v>6479.3056931035453</v>
      </c>
      <c r="H64" s="537">
        <f t="shared" si="6"/>
        <v>775793.30488239997</v>
      </c>
      <c r="I64" s="906"/>
    </row>
    <row r="65" spans="1:9" ht="15" customHeight="1" x14ac:dyDescent="0.65">
      <c r="A65" s="534">
        <v>54</v>
      </c>
      <c r="B65" s="535">
        <f t="shared" si="0"/>
        <v>44171</v>
      </c>
      <c r="C65" s="536">
        <f t="shared" si="1"/>
        <v>8202.6839831290672</v>
      </c>
      <c r="D65" s="536">
        <f t="shared" si="2"/>
        <v>0</v>
      </c>
      <c r="E65" s="536">
        <f t="shared" si="4"/>
        <v>8202.6839831290672</v>
      </c>
      <c r="F65" s="536">
        <f t="shared" si="5"/>
        <v>1737.7397757757344</v>
      </c>
      <c r="G65" s="536">
        <f t="shared" si="3"/>
        <v>6464.9442073533328</v>
      </c>
      <c r="H65" s="537">
        <f t="shared" si="6"/>
        <v>774055.56510662427</v>
      </c>
      <c r="I65" s="906"/>
    </row>
    <row r="66" spans="1:9" ht="15" customHeight="1" x14ac:dyDescent="0.65">
      <c r="A66" s="534">
        <v>55</v>
      </c>
      <c r="B66" s="535">
        <f t="shared" si="0"/>
        <v>44202</v>
      </c>
      <c r="C66" s="536">
        <f t="shared" si="1"/>
        <v>8202.6839831290672</v>
      </c>
      <c r="D66" s="536">
        <f t="shared" si="2"/>
        <v>0</v>
      </c>
      <c r="E66" s="536">
        <f t="shared" si="4"/>
        <v>8202.6839831290672</v>
      </c>
      <c r="F66" s="536">
        <f t="shared" si="5"/>
        <v>1752.2209405738649</v>
      </c>
      <c r="G66" s="536">
        <f t="shared" si="3"/>
        <v>6450.4630425552023</v>
      </c>
      <c r="H66" s="537">
        <f t="shared" si="6"/>
        <v>772303.34416605043</v>
      </c>
      <c r="I66" s="906"/>
    </row>
    <row r="67" spans="1:9" ht="15" customHeight="1" x14ac:dyDescent="0.65">
      <c r="A67" s="534">
        <v>56</v>
      </c>
      <c r="B67" s="535">
        <f t="shared" si="0"/>
        <v>44233</v>
      </c>
      <c r="C67" s="536">
        <f t="shared" si="1"/>
        <v>8202.6839831290672</v>
      </c>
      <c r="D67" s="536">
        <f t="shared" si="2"/>
        <v>0</v>
      </c>
      <c r="E67" s="536">
        <f t="shared" si="4"/>
        <v>8202.6839831290672</v>
      </c>
      <c r="F67" s="536">
        <f t="shared" si="5"/>
        <v>1766.8227817453135</v>
      </c>
      <c r="G67" s="536">
        <f t="shared" si="3"/>
        <v>6435.8612013837537</v>
      </c>
      <c r="H67" s="537">
        <f t="shared" si="6"/>
        <v>770536.52138430509</v>
      </c>
      <c r="I67" s="906"/>
    </row>
    <row r="68" spans="1:9" ht="15" customHeight="1" x14ac:dyDescent="0.65">
      <c r="A68" s="534">
        <v>57</v>
      </c>
      <c r="B68" s="535">
        <f t="shared" si="0"/>
        <v>44261</v>
      </c>
      <c r="C68" s="536">
        <f t="shared" si="1"/>
        <v>8202.6839831290672</v>
      </c>
      <c r="D68" s="536">
        <f t="shared" si="2"/>
        <v>0</v>
      </c>
      <c r="E68" s="536">
        <f t="shared" si="4"/>
        <v>8202.6839831290672</v>
      </c>
      <c r="F68" s="536">
        <f t="shared" si="5"/>
        <v>1781.5463049265245</v>
      </c>
      <c r="G68" s="536">
        <f t="shared" si="3"/>
        <v>6421.1376782025427</v>
      </c>
      <c r="H68" s="537">
        <f t="shared" si="6"/>
        <v>768754.97507937858</v>
      </c>
      <c r="I68" s="906"/>
    </row>
    <row r="69" spans="1:9" ht="15" customHeight="1" x14ac:dyDescent="0.65">
      <c r="A69" s="534">
        <v>58</v>
      </c>
      <c r="B69" s="535">
        <f t="shared" si="0"/>
        <v>44292</v>
      </c>
      <c r="C69" s="536">
        <f t="shared" si="1"/>
        <v>8202.6839831290672</v>
      </c>
      <c r="D69" s="536">
        <f t="shared" si="2"/>
        <v>0</v>
      </c>
      <c r="E69" s="536">
        <f t="shared" si="4"/>
        <v>8202.6839831290672</v>
      </c>
      <c r="F69" s="536">
        <f t="shared" si="5"/>
        <v>1796.3925241342458</v>
      </c>
      <c r="G69" s="536">
        <f t="shared" si="3"/>
        <v>6406.2914589948214</v>
      </c>
      <c r="H69" s="537">
        <f t="shared" si="6"/>
        <v>766958.58255524433</v>
      </c>
      <c r="I69" s="906"/>
    </row>
    <row r="70" spans="1:9" ht="15" customHeight="1" x14ac:dyDescent="0.65">
      <c r="A70" s="534">
        <v>59</v>
      </c>
      <c r="B70" s="535">
        <f t="shared" si="0"/>
        <v>44322</v>
      </c>
      <c r="C70" s="536">
        <f t="shared" si="1"/>
        <v>8202.6839831290672</v>
      </c>
      <c r="D70" s="536">
        <f t="shared" si="2"/>
        <v>0</v>
      </c>
      <c r="E70" s="536">
        <f t="shared" si="4"/>
        <v>8202.6839831290672</v>
      </c>
      <c r="F70" s="536">
        <f t="shared" si="5"/>
        <v>1811.3624618353642</v>
      </c>
      <c r="G70" s="536">
        <f t="shared" si="3"/>
        <v>6391.321521293703</v>
      </c>
      <c r="H70" s="537">
        <f t="shared" si="6"/>
        <v>765147.22009340895</v>
      </c>
      <c r="I70" s="906"/>
    </row>
    <row r="71" spans="1:9" ht="15" customHeight="1" x14ac:dyDescent="0.65">
      <c r="A71" s="534">
        <v>60</v>
      </c>
      <c r="B71" s="535">
        <f t="shared" si="0"/>
        <v>44353</v>
      </c>
      <c r="C71" s="536">
        <f t="shared" si="1"/>
        <v>8202.6839831290672</v>
      </c>
      <c r="D71" s="536">
        <f t="shared" si="2"/>
        <v>0</v>
      </c>
      <c r="E71" s="536">
        <f t="shared" si="4"/>
        <v>8202.6839831290672</v>
      </c>
      <c r="F71" s="536">
        <f t="shared" si="5"/>
        <v>1826.4571490173257</v>
      </c>
      <c r="G71" s="536">
        <f t="shared" si="3"/>
        <v>6376.2268341117415</v>
      </c>
      <c r="H71" s="537">
        <f t="shared" si="6"/>
        <v>763320.76294439158</v>
      </c>
      <c r="I71" s="906"/>
    </row>
    <row r="72" spans="1:9" ht="15" customHeight="1" x14ac:dyDescent="0.65">
      <c r="A72" s="534">
        <v>61</v>
      </c>
      <c r="B72" s="535">
        <f t="shared" si="0"/>
        <v>44383</v>
      </c>
      <c r="C72" s="536">
        <f t="shared" si="1"/>
        <v>8202.6839831290672</v>
      </c>
      <c r="D72" s="536">
        <f t="shared" si="2"/>
        <v>0</v>
      </c>
      <c r="E72" s="536">
        <f t="shared" si="4"/>
        <v>8202.6839831290672</v>
      </c>
      <c r="F72" s="536">
        <f t="shared" si="5"/>
        <v>1841.6776252591371</v>
      </c>
      <c r="G72" s="536">
        <f t="shared" si="3"/>
        <v>6361.0063578699301</v>
      </c>
      <c r="H72" s="537">
        <f t="shared" si="6"/>
        <v>761479.08531913243</v>
      </c>
      <c r="I72" s="906" t="s">
        <v>52</v>
      </c>
    </row>
    <row r="73" spans="1:9" ht="15" customHeight="1" x14ac:dyDescent="0.65">
      <c r="A73" s="534">
        <v>62</v>
      </c>
      <c r="B73" s="535">
        <f t="shared" si="0"/>
        <v>44414</v>
      </c>
      <c r="C73" s="536">
        <f t="shared" si="1"/>
        <v>8202.6839831290672</v>
      </c>
      <c r="D73" s="536">
        <f t="shared" si="2"/>
        <v>0</v>
      </c>
      <c r="E73" s="536">
        <f t="shared" si="4"/>
        <v>8202.6839831290672</v>
      </c>
      <c r="F73" s="536">
        <f t="shared" si="5"/>
        <v>1857.0249388029633</v>
      </c>
      <c r="G73" s="536">
        <f t="shared" si="3"/>
        <v>6345.6590443261039</v>
      </c>
      <c r="H73" s="537">
        <f t="shared" si="6"/>
        <v>759622.06038032949</v>
      </c>
      <c r="I73" s="906"/>
    </row>
    <row r="74" spans="1:9" ht="15" customHeight="1" x14ac:dyDescent="0.65">
      <c r="A74" s="534">
        <v>63</v>
      </c>
      <c r="B74" s="535">
        <f t="shared" si="0"/>
        <v>44445</v>
      </c>
      <c r="C74" s="536">
        <f t="shared" si="1"/>
        <v>8202.6839831290672</v>
      </c>
      <c r="D74" s="536">
        <f t="shared" si="2"/>
        <v>0</v>
      </c>
      <c r="E74" s="536">
        <f t="shared" si="4"/>
        <v>8202.6839831290672</v>
      </c>
      <c r="F74" s="536">
        <f t="shared" si="5"/>
        <v>1872.5001466263211</v>
      </c>
      <c r="G74" s="536">
        <f t="shared" si="3"/>
        <v>6330.1838365027461</v>
      </c>
      <c r="H74" s="537">
        <f t="shared" si="6"/>
        <v>757749.56023370312</v>
      </c>
      <c r="I74" s="906"/>
    </row>
    <row r="75" spans="1:9" ht="15" customHeight="1" x14ac:dyDescent="0.65">
      <c r="A75" s="534">
        <v>64</v>
      </c>
      <c r="B75" s="535">
        <f t="shared" si="0"/>
        <v>44475</v>
      </c>
      <c r="C75" s="536">
        <f t="shared" si="1"/>
        <v>8202.6839831290672</v>
      </c>
      <c r="D75" s="536">
        <f t="shared" si="2"/>
        <v>0</v>
      </c>
      <c r="E75" s="536">
        <f t="shared" si="4"/>
        <v>8202.6839831290672</v>
      </c>
      <c r="F75" s="536">
        <f t="shared" si="5"/>
        <v>1888.1043145148742</v>
      </c>
      <c r="G75" s="536">
        <f t="shared" si="3"/>
        <v>6314.579668614193</v>
      </c>
      <c r="H75" s="537">
        <f t="shared" si="6"/>
        <v>755861.45591918821</v>
      </c>
      <c r="I75" s="906"/>
    </row>
    <row r="76" spans="1:9" ht="15" customHeight="1" x14ac:dyDescent="0.65">
      <c r="A76" s="534">
        <v>65</v>
      </c>
      <c r="B76" s="535">
        <f t="shared" ref="B76:B139" si="7">EDATE($B$7,A75)</f>
        <v>44506</v>
      </c>
      <c r="C76" s="536">
        <f t="shared" ref="C76:C139" si="8">IFERROR(IF($H$3&lt;=H75, $H$3, H75+H75*$B$4/$B$6), "")</f>
        <v>8202.6839831290672</v>
      </c>
      <c r="D76" s="536">
        <f t="shared" ref="D76:D139" si="9">IFERROR(IF($B$8&lt;H75-F76, $B$8, H75-F76), "")</f>
        <v>0</v>
      </c>
      <c r="E76" s="536">
        <f t="shared" si="4"/>
        <v>8202.6839831290672</v>
      </c>
      <c r="F76" s="536">
        <f t="shared" si="5"/>
        <v>1903.8385171358323</v>
      </c>
      <c r="G76" s="536">
        <f t="shared" ref="G76:G139" si="10">IFERROR(IF(C76&gt;0, $B$4/$B$6*H75, 0), "")</f>
        <v>6298.8454659932349</v>
      </c>
      <c r="H76" s="537">
        <f t="shared" si="6"/>
        <v>753957.61740205239</v>
      </c>
      <c r="I76" s="906"/>
    </row>
    <row r="77" spans="1:9" ht="15" customHeight="1" x14ac:dyDescent="0.65">
      <c r="A77" s="534">
        <v>66</v>
      </c>
      <c r="B77" s="535">
        <f t="shared" si="7"/>
        <v>44536</v>
      </c>
      <c r="C77" s="536">
        <f t="shared" si="8"/>
        <v>8202.6839831290672</v>
      </c>
      <c r="D77" s="536">
        <f t="shared" si="9"/>
        <v>0</v>
      </c>
      <c r="E77" s="536">
        <f t="shared" ref="E77:E140" si="11">IFERROR(C77+D77, "")</f>
        <v>8202.6839831290672</v>
      </c>
      <c r="F77" s="536">
        <f t="shared" ref="F77:F140" si="12">IFERROR(IF(C77&gt;0, MIN(C77-G77, H76), 0), "")</f>
        <v>1919.7038381119637</v>
      </c>
      <c r="G77" s="536">
        <f t="shared" si="10"/>
        <v>6282.9801450171035</v>
      </c>
      <c r="H77" s="537">
        <f t="shared" ref="H77:H140" si="13">IFERROR(IF(H76 &gt;0, H76-F77-D77, 0), "")</f>
        <v>752037.91356394044</v>
      </c>
      <c r="I77" s="906"/>
    </row>
    <row r="78" spans="1:9" ht="15" customHeight="1" x14ac:dyDescent="0.65">
      <c r="A78" s="534">
        <v>67</v>
      </c>
      <c r="B78" s="535">
        <f t="shared" si="7"/>
        <v>44567</v>
      </c>
      <c r="C78" s="536">
        <f t="shared" si="8"/>
        <v>8202.6839831290672</v>
      </c>
      <c r="D78" s="536">
        <f t="shared" si="9"/>
        <v>0</v>
      </c>
      <c r="E78" s="536">
        <f t="shared" si="11"/>
        <v>8202.6839831290672</v>
      </c>
      <c r="F78" s="536">
        <f t="shared" si="12"/>
        <v>1935.7013700962307</v>
      </c>
      <c r="G78" s="536">
        <f t="shared" si="10"/>
        <v>6266.9826130328365</v>
      </c>
      <c r="H78" s="537">
        <f t="shared" si="13"/>
        <v>750102.21219384426</v>
      </c>
      <c r="I78" s="906"/>
    </row>
    <row r="79" spans="1:9" ht="15" customHeight="1" x14ac:dyDescent="0.65">
      <c r="A79" s="534">
        <v>68</v>
      </c>
      <c r="B79" s="535">
        <f t="shared" si="7"/>
        <v>44598</v>
      </c>
      <c r="C79" s="536">
        <f t="shared" si="8"/>
        <v>8202.6839831290672</v>
      </c>
      <c r="D79" s="536">
        <f t="shared" si="9"/>
        <v>0</v>
      </c>
      <c r="E79" s="536">
        <f t="shared" si="11"/>
        <v>8202.6839831290672</v>
      </c>
      <c r="F79" s="536">
        <f t="shared" si="12"/>
        <v>1951.8322148470315</v>
      </c>
      <c r="G79" s="536">
        <f t="shared" si="10"/>
        <v>6250.8517682820357</v>
      </c>
      <c r="H79" s="537">
        <f t="shared" si="13"/>
        <v>748150.37997899728</v>
      </c>
      <c r="I79" s="906"/>
    </row>
    <row r="80" spans="1:9" ht="15" customHeight="1" x14ac:dyDescent="0.65">
      <c r="A80" s="534">
        <v>69</v>
      </c>
      <c r="B80" s="535">
        <f t="shared" si="7"/>
        <v>44626</v>
      </c>
      <c r="C80" s="536">
        <f t="shared" si="8"/>
        <v>8202.6839831290672</v>
      </c>
      <c r="D80" s="536">
        <f t="shared" si="9"/>
        <v>0</v>
      </c>
      <c r="E80" s="536">
        <f t="shared" si="11"/>
        <v>8202.6839831290672</v>
      </c>
      <c r="F80" s="536">
        <f t="shared" si="12"/>
        <v>1968.09748330409</v>
      </c>
      <c r="G80" s="536">
        <f t="shared" si="10"/>
        <v>6234.5864998249772</v>
      </c>
      <c r="H80" s="537">
        <f t="shared" si="13"/>
        <v>746182.28249569319</v>
      </c>
      <c r="I80" s="906"/>
    </row>
    <row r="81" spans="1:9" ht="15" customHeight="1" x14ac:dyDescent="0.65">
      <c r="A81" s="534">
        <v>70</v>
      </c>
      <c r="B81" s="535">
        <f t="shared" si="7"/>
        <v>44657</v>
      </c>
      <c r="C81" s="536">
        <f t="shared" si="8"/>
        <v>8202.6839831290672</v>
      </c>
      <c r="D81" s="536">
        <f t="shared" si="9"/>
        <v>0</v>
      </c>
      <c r="E81" s="536">
        <f t="shared" si="11"/>
        <v>8202.6839831290672</v>
      </c>
      <c r="F81" s="536">
        <f t="shared" si="12"/>
        <v>1984.4982956649574</v>
      </c>
      <c r="G81" s="536">
        <f t="shared" si="10"/>
        <v>6218.1856874641098</v>
      </c>
      <c r="H81" s="537">
        <f t="shared" si="13"/>
        <v>744197.78420002828</v>
      </c>
      <c r="I81" s="906"/>
    </row>
    <row r="82" spans="1:9" ht="15" customHeight="1" x14ac:dyDescent="0.65">
      <c r="A82" s="534">
        <v>71</v>
      </c>
      <c r="B82" s="535">
        <f t="shared" si="7"/>
        <v>44687</v>
      </c>
      <c r="C82" s="536">
        <f t="shared" si="8"/>
        <v>8202.6839831290672</v>
      </c>
      <c r="D82" s="536">
        <f t="shared" si="9"/>
        <v>0</v>
      </c>
      <c r="E82" s="536">
        <f t="shared" si="11"/>
        <v>8202.6839831290672</v>
      </c>
      <c r="F82" s="536">
        <f t="shared" si="12"/>
        <v>2001.0357814621648</v>
      </c>
      <c r="G82" s="536">
        <f t="shared" si="10"/>
        <v>6201.6482016669024</v>
      </c>
      <c r="H82" s="537">
        <f t="shared" si="13"/>
        <v>742196.74841856607</v>
      </c>
      <c r="I82" s="906"/>
    </row>
    <row r="83" spans="1:9" ht="15" customHeight="1" x14ac:dyDescent="0.65">
      <c r="A83" s="534">
        <v>72</v>
      </c>
      <c r="B83" s="535">
        <f t="shared" si="7"/>
        <v>44718</v>
      </c>
      <c r="C83" s="536">
        <f t="shared" si="8"/>
        <v>8202.6839831290672</v>
      </c>
      <c r="D83" s="536">
        <f t="shared" si="9"/>
        <v>0</v>
      </c>
      <c r="E83" s="536">
        <f t="shared" si="11"/>
        <v>8202.6839831290672</v>
      </c>
      <c r="F83" s="536">
        <f t="shared" si="12"/>
        <v>2017.711079641017</v>
      </c>
      <c r="G83" s="536">
        <f t="shared" si="10"/>
        <v>6184.9729034880502</v>
      </c>
      <c r="H83" s="537">
        <f t="shared" si="13"/>
        <v>740179.03733892506</v>
      </c>
      <c r="I83" s="906"/>
    </row>
    <row r="84" spans="1:9" ht="15" customHeight="1" x14ac:dyDescent="0.65">
      <c r="A84" s="534">
        <v>73</v>
      </c>
      <c r="B84" s="535">
        <f t="shared" si="7"/>
        <v>44748</v>
      </c>
      <c r="C84" s="536">
        <f t="shared" si="8"/>
        <v>8202.6839831290672</v>
      </c>
      <c r="D84" s="536">
        <f t="shared" si="9"/>
        <v>0</v>
      </c>
      <c r="E84" s="536">
        <f t="shared" si="11"/>
        <v>8202.6839831290672</v>
      </c>
      <c r="F84" s="536">
        <f t="shared" si="12"/>
        <v>2034.5253386380255</v>
      </c>
      <c r="G84" s="536">
        <f t="shared" si="10"/>
        <v>6168.1586444910417</v>
      </c>
      <c r="H84" s="537">
        <f t="shared" si="13"/>
        <v>738144.51200028707</v>
      </c>
      <c r="I84" s="906" t="s">
        <v>53</v>
      </c>
    </row>
    <row r="85" spans="1:9" ht="15" customHeight="1" x14ac:dyDescent="0.65">
      <c r="A85" s="534">
        <v>74</v>
      </c>
      <c r="B85" s="535">
        <f t="shared" si="7"/>
        <v>44779</v>
      </c>
      <c r="C85" s="536">
        <f t="shared" si="8"/>
        <v>8202.6839831290672</v>
      </c>
      <c r="D85" s="536">
        <f t="shared" si="9"/>
        <v>0</v>
      </c>
      <c r="E85" s="536">
        <f t="shared" si="11"/>
        <v>8202.6839831290672</v>
      </c>
      <c r="F85" s="536">
        <f t="shared" si="12"/>
        <v>2051.4797164600086</v>
      </c>
      <c r="G85" s="536">
        <f t="shared" si="10"/>
        <v>6151.2042666690586</v>
      </c>
      <c r="H85" s="537">
        <f t="shared" si="13"/>
        <v>736093.03228382708</v>
      </c>
      <c r="I85" s="906"/>
    </row>
    <row r="86" spans="1:9" ht="15" customHeight="1" x14ac:dyDescent="0.65">
      <c r="A86" s="534">
        <v>75</v>
      </c>
      <c r="B86" s="535">
        <f t="shared" si="7"/>
        <v>44810</v>
      </c>
      <c r="C86" s="536">
        <f t="shared" si="8"/>
        <v>8202.6839831290672</v>
      </c>
      <c r="D86" s="536">
        <f t="shared" si="9"/>
        <v>0</v>
      </c>
      <c r="E86" s="536">
        <f t="shared" si="11"/>
        <v>8202.6839831290672</v>
      </c>
      <c r="F86" s="536">
        <f t="shared" si="12"/>
        <v>2068.5753807638412</v>
      </c>
      <c r="G86" s="536">
        <f t="shared" si="10"/>
        <v>6134.108602365226</v>
      </c>
      <c r="H86" s="537">
        <f t="shared" si="13"/>
        <v>734024.45690306323</v>
      </c>
      <c r="I86" s="906"/>
    </row>
    <row r="87" spans="1:9" ht="15" customHeight="1" x14ac:dyDescent="0.65">
      <c r="A87" s="534">
        <v>76</v>
      </c>
      <c r="B87" s="535">
        <f t="shared" si="7"/>
        <v>44840</v>
      </c>
      <c r="C87" s="536">
        <f t="shared" si="8"/>
        <v>8202.6839831290672</v>
      </c>
      <c r="D87" s="536">
        <f t="shared" si="9"/>
        <v>0</v>
      </c>
      <c r="E87" s="536">
        <f t="shared" si="11"/>
        <v>8202.6839831290672</v>
      </c>
      <c r="F87" s="536">
        <f t="shared" si="12"/>
        <v>2085.8135089368734</v>
      </c>
      <c r="G87" s="536">
        <f t="shared" si="10"/>
        <v>6116.8704741921938</v>
      </c>
      <c r="H87" s="537">
        <f t="shared" si="13"/>
        <v>731938.64339412632</v>
      </c>
      <c r="I87" s="906"/>
    </row>
    <row r="88" spans="1:9" ht="15" customHeight="1" x14ac:dyDescent="0.65">
      <c r="A88" s="534">
        <v>77</v>
      </c>
      <c r="B88" s="535">
        <f t="shared" si="7"/>
        <v>44871</v>
      </c>
      <c r="C88" s="536">
        <f t="shared" si="8"/>
        <v>8202.6839831290672</v>
      </c>
      <c r="D88" s="536">
        <f t="shared" si="9"/>
        <v>0</v>
      </c>
      <c r="E88" s="536">
        <f t="shared" si="11"/>
        <v>8202.6839831290672</v>
      </c>
      <c r="F88" s="536">
        <f t="shared" si="12"/>
        <v>2103.1952881780144</v>
      </c>
      <c r="G88" s="536">
        <f t="shared" si="10"/>
        <v>6099.4886949510528</v>
      </c>
      <c r="H88" s="537">
        <f t="shared" si="13"/>
        <v>729835.44810594828</v>
      </c>
      <c r="I88" s="906"/>
    </row>
    <row r="89" spans="1:9" ht="15" customHeight="1" x14ac:dyDescent="0.65">
      <c r="A89" s="534">
        <v>78</v>
      </c>
      <c r="B89" s="535">
        <f t="shared" si="7"/>
        <v>44901</v>
      </c>
      <c r="C89" s="536">
        <f t="shared" si="8"/>
        <v>8202.6839831290672</v>
      </c>
      <c r="D89" s="536">
        <f t="shared" si="9"/>
        <v>0</v>
      </c>
      <c r="E89" s="536">
        <f t="shared" si="11"/>
        <v>8202.6839831290672</v>
      </c>
      <c r="F89" s="536">
        <f t="shared" si="12"/>
        <v>2120.7219155794983</v>
      </c>
      <c r="G89" s="536">
        <f t="shared" si="10"/>
        <v>6081.9620675495689</v>
      </c>
      <c r="H89" s="537">
        <f t="shared" si="13"/>
        <v>727714.72619036876</v>
      </c>
      <c r="I89" s="906"/>
    </row>
    <row r="90" spans="1:9" ht="15" customHeight="1" x14ac:dyDescent="0.65">
      <c r="A90" s="534">
        <v>79</v>
      </c>
      <c r="B90" s="535">
        <f t="shared" si="7"/>
        <v>44932</v>
      </c>
      <c r="C90" s="536">
        <f t="shared" si="8"/>
        <v>8202.6839831290672</v>
      </c>
      <c r="D90" s="536">
        <f t="shared" si="9"/>
        <v>0</v>
      </c>
      <c r="E90" s="536">
        <f t="shared" si="11"/>
        <v>8202.6839831290672</v>
      </c>
      <c r="F90" s="536">
        <f t="shared" si="12"/>
        <v>2138.3945982093273</v>
      </c>
      <c r="G90" s="536">
        <f t="shared" si="10"/>
        <v>6064.2893849197399</v>
      </c>
      <c r="H90" s="537">
        <f t="shared" si="13"/>
        <v>725576.33159215946</v>
      </c>
      <c r="I90" s="906"/>
    </row>
    <row r="91" spans="1:9" ht="15" customHeight="1" x14ac:dyDescent="0.65">
      <c r="A91" s="534">
        <v>80</v>
      </c>
      <c r="B91" s="535">
        <f t="shared" si="7"/>
        <v>44963</v>
      </c>
      <c r="C91" s="536">
        <f t="shared" si="8"/>
        <v>8202.6839831290672</v>
      </c>
      <c r="D91" s="536">
        <f t="shared" si="9"/>
        <v>0</v>
      </c>
      <c r="E91" s="536">
        <f t="shared" si="11"/>
        <v>8202.6839831290672</v>
      </c>
      <c r="F91" s="536">
        <f t="shared" si="12"/>
        <v>2156.2145531944052</v>
      </c>
      <c r="G91" s="536">
        <f t="shared" si="10"/>
        <v>6046.469429934662</v>
      </c>
      <c r="H91" s="537">
        <f t="shared" si="13"/>
        <v>723420.11703896511</v>
      </c>
      <c r="I91" s="906"/>
    </row>
    <row r="92" spans="1:9" ht="15" customHeight="1" x14ac:dyDescent="0.65">
      <c r="A92" s="534">
        <v>81</v>
      </c>
      <c r="B92" s="535">
        <f t="shared" si="7"/>
        <v>44991</v>
      </c>
      <c r="C92" s="536">
        <f t="shared" si="8"/>
        <v>8202.6839831290672</v>
      </c>
      <c r="D92" s="536">
        <f t="shared" si="9"/>
        <v>0</v>
      </c>
      <c r="E92" s="536">
        <f t="shared" si="11"/>
        <v>8202.6839831290672</v>
      </c>
      <c r="F92" s="536">
        <f t="shared" si="12"/>
        <v>2174.1830078043577</v>
      </c>
      <c r="G92" s="536">
        <f t="shared" si="10"/>
        <v>6028.5009753247095</v>
      </c>
      <c r="H92" s="537">
        <f t="shared" si="13"/>
        <v>721245.93403116078</v>
      </c>
      <c r="I92" s="906"/>
    </row>
    <row r="93" spans="1:9" ht="15" customHeight="1" x14ac:dyDescent="0.65">
      <c r="A93" s="534">
        <v>82</v>
      </c>
      <c r="B93" s="535">
        <f t="shared" si="7"/>
        <v>45022</v>
      </c>
      <c r="C93" s="536">
        <f t="shared" si="8"/>
        <v>8202.6839831290672</v>
      </c>
      <c r="D93" s="536">
        <f t="shared" si="9"/>
        <v>0</v>
      </c>
      <c r="E93" s="536">
        <f t="shared" si="11"/>
        <v>8202.6839831290672</v>
      </c>
      <c r="F93" s="536">
        <f t="shared" si="12"/>
        <v>2192.3011995360612</v>
      </c>
      <c r="G93" s="536">
        <f t="shared" si="10"/>
        <v>6010.382783593006</v>
      </c>
      <c r="H93" s="537">
        <f t="shared" si="13"/>
        <v>719053.63283162471</v>
      </c>
      <c r="I93" s="906"/>
    </row>
    <row r="94" spans="1:9" ht="15" customHeight="1" x14ac:dyDescent="0.65">
      <c r="A94" s="534">
        <v>83</v>
      </c>
      <c r="B94" s="535">
        <f t="shared" si="7"/>
        <v>45052</v>
      </c>
      <c r="C94" s="536">
        <f t="shared" si="8"/>
        <v>8202.6839831290672</v>
      </c>
      <c r="D94" s="536">
        <f t="shared" si="9"/>
        <v>0</v>
      </c>
      <c r="E94" s="536">
        <f t="shared" si="11"/>
        <v>8202.6839831290672</v>
      </c>
      <c r="F94" s="536">
        <f t="shared" si="12"/>
        <v>2210.5703761988616</v>
      </c>
      <c r="G94" s="536">
        <f t="shared" si="10"/>
        <v>5992.1136069302056</v>
      </c>
      <c r="H94" s="537">
        <f t="shared" si="13"/>
        <v>716843.06245542585</v>
      </c>
      <c r="I94" s="906"/>
    </row>
    <row r="95" spans="1:9" ht="15" customHeight="1" x14ac:dyDescent="0.65">
      <c r="A95" s="534">
        <v>84</v>
      </c>
      <c r="B95" s="535">
        <f t="shared" si="7"/>
        <v>45083</v>
      </c>
      <c r="C95" s="536">
        <f t="shared" si="8"/>
        <v>8202.6839831290672</v>
      </c>
      <c r="D95" s="536">
        <f t="shared" si="9"/>
        <v>0</v>
      </c>
      <c r="E95" s="536">
        <f t="shared" si="11"/>
        <v>8202.6839831290672</v>
      </c>
      <c r="F95" s="536">
        <f t="shared" si="12"/>
        <v>2228.9917960005187</v>
      </c>
      <c r="G95" s="536">
        <f t="shared" si="10"/>
        <v>5973.6921871285485</v>
      </c>
      <c r="H95" s="537">
        <f t="shared" si="13"/>
        <v>714614.07065942534</v>
      </c>
      <c r="I95" s="906"/>
    </row>
    <row r="96" spans="1:9" ht="15" customHeight="1" x14ac:dyDescent="0.65">
      <c r="A96" s="534">
        <v>85</v>
      </c>
      <c r="B96" s="535">
        <f t="shared" si="7"/>
        <v>45113</v>
      </c>
      <c r="C96" s="536">
        <f t="shared" si="8"/>
        <v>8202.6839831290672</v>
      </c>
      <c r="D96" s="536">
        <f t="shared" si="9"/>
        <v>0</v>
      </c>
      <c r="E96" s="536">
        <f t="shared" si="11"/>
        <v>8202.6839831290672</v>
      </c>
      <c r="F96" s="536">
        <f t="shared" si="12"/>
        <v>2247.5667276338563</v>
      </c>
      <c r="G96" s="536">
        <f t="shared" si="10"/>
        <v>5955.1172554952109</v>
      </c>
      <c r="H96" s="537">
        <f t="shared" si="13"/>
        <v>712366.50393179152</v>
      </c>
      <c r="I96" s="906" t="s">
        <v>54</v>
      </c>
    </row>
    <row r="97" spans="1:9" ht="15" customHeight="1" x14ac:dyDescent="0.65">
      <c r="A97" s="534">
        <v>86</v>
      </c>
      <c r="B97" s="535">
        <f t="shared" si="7"/>
        <v>45144</v>
      </c>
      <c r="C97" s="536">
        <f t="shared" si="8"/>
        <v>8202.6839831290672</v>
      </c>
      <c r="D97" s="536">
        <f t="shared" si="9"/>
        <v>0</v>
      </c>
      <c r="E97" s="536">
        <f t="shared" si="11"/>
        <v>8202.6839831290672</v>
      </c>
      <c r="F97" s="536">
        <f t="shared" si="12"/>
        <v>2266.2964503641379</v>
      </c>
      <c r="G97" s="536">
        <f t="shared" si="10"/>
        <v>5936.3875327649293</v>
      </c>
      <c r="H97" s="537">
        <f t="shared" si="13"/>
        <v>710100.20748142735</v>
      </c>
      <c r="I97" s="906"/>
    </row>
    <row r="98" spans="1:9" ht="15" customHeight="1" x14ac:dyDescent="0.65">
      <c r="A98" s="534">
        <v>87</v>
      </c>
      <c r="B98" s="535">
        <f t="shared" si="7"/>
        <v>45175</v>
      </c>
      <c r="C98" s="536">
        <f t="shared" si="8"/>
        <v>8202.6839831290672</v>
      </c>
      <c r="D98" s="536">
        <f t="shared" si="9"/>
        <v>0</v>
      </c>
      <c r="E98" s="536">
        <f t="shared" si="11"/>
        <v>8202.6839831290672</v>
      </c>
      <c r="F98" s="536">
        <f t="shared" si="12"/>
        <v>2285.1822541171723</v>
      </c>
      <c r="G98" s="536">
        <f t="shared" si="10"/>
        <v>5917.5017290118949</v>
      </c>
      <c r="H98" s="537">
        <f t="shared" si="13"/>
        <v>707815.02522731014</v>
      </c>
      <c r="I98" s="906"/>
    </row>
    <row r="99" spans="1:9" ht="15" customHeight="1" x14ac:dyDescent="0.65">
      <c r="A99" s="534">
        <v>88</v>
      </c>
      <c r="B99" s="535">
        <f t="shared" si="7"/>
        <v>45205</v>
      </c>
      <c r="C99" s="536">
        <f t="shared" si="8"/>
        <v>8202.6839831290672</v>
      </c>
      <c r="D99" s="536">
        <f t="shared" si="9"/>
        <v>0</v>
      </c>
      <c r="E99" s="536">
        <f t="shared" si="11"/>
        <v>8202.6839831290672</v>
      </c>
      <c r="F99" s="536">
        <f t="shared" si="12"/>
        <v>2304.2254395681493</v>
      </c>
      <c r="G99" s="536">
        <f t="shared" si="10"/>
        <v>5898.4585435609179</v>
      </c>
      <c r="H99" s="537">
        <f t="shared" si="13"/>
        <v>705510.79978774197</v>
      </c>
      <c r="I99" s="906"/>
    </row>
    <row r="100" spans="1:9" ht="15" customHeight="1" x14ac:dyDescent="0.65">
      <c r="A100" s="534">
        <v>89</v>
      </c>
      <c r="B100" s="535">
        <f t="shared" si="7"/>
        <v>45236</v>
      </c>
      <c r="C100" s="536">
        <f t="shared" si="8"/>
        <v>8202.6839831290672</v>
      </c>
      <c r="D100" s="536">
        <f t="shared" si="9"/>
        <v>0</v>
      </c>
      <c r="E100" s="536">
        <f t="shared" si="11"/>
        <v>8202.6839831290672</v>
      </c>
      <c r="F100" s="536">
        <f t="shared" si="12"/>
        <v>2323.4273182312172</v>
      </c>
      <c r="G100" s="536">
        <f t="shared" si="10"/>
        <v>5879.25666489785</v>
      </c>
      <c r="H100" s="537">
        <f t="shared" si="13"/>
        <v>703187.37246951077</v>
      </c>
      <c r="I100" s="906"/>
    </row>
    <row r="101" spans="1:9" ht="15" customHeight="1" x14ac:dyDescent="0.65">
      <c r="A101" s="534">
        <v>90</v>
      </c>
      <c r="B101" s="535">
        <f t="shared" si="7"/>
        <v>45266</v>
      </c>
      <c r="C101" s="536">
        <f t="shared" si="8"/>
        <v>8202.6839831290672</v>
      </c>
      <c r="D101" s="536">
        <f t="shared" si="9"/>
        <v>0</v>
      </c>
      <c r="E101" s="536">
        <f t="shared" si="11"/>
        <v>8202.6839831290672</v>
      </c>
      <c r="F101" s="536">
        <f t="shared" si="12"/>
        <v>2342.7892125498111</v>
      </c>
      <c r="G101" s="536">
        <f t="shared" si="10"/>
        <v>5859.8947705792561</v>
      </c>
      <c r="H101" s="537">
        <f t="shared" si="13"/>
        <v>700844.58325696096</v>
      </c>
      <c r="I101" s="906"/>
    </row>
    <row r="102" spans="1:9" ht="15" customHeight="1" x14ac:dyDescent="0.65">
      <c r="A102" s="534">
        <v>91</v>
      </c>
      <c r="B102" s="535">
        <f t="shared" si="7"/>
        <v>45297</v>
      </c>
      <c r="C102" s="536">
        <f t="shared" si="8"/>
        <v>8202.6839831290672</v>
      </c>
      <c r="D102" s="536">
        <f t="shared" si="9"/>
        <v>0</v>
      </c>
      <c r="E102" s="536">
        <f t="shared" si="11"/>
        <v>8202.6839831290672</v>
      </c>
      <c r="F102" s="536">
        <f t="shared" si="12"/>
        <v>2362.312455987726</v>
      </c>
      <c r="G102" s="536">
        <f t="shared" si="10"/>
        <v>5840.3715271413412</v>
      </c>
      <c r="H102" s="537">
        <f t="shared" si="13"/>
        <v>698482.27080097329</v>
      </c>
      <c r="I102" s="906"/>
    </row>
    <row r="103" spans="1:9" ht="15" customHeight="1" x14ac:dyDescent="0.65">
      <c r="A103" s="534">
        <v>92</v>
      </c>
      <c r="B103" s="535">
        <f t="shared" si="7"/>
        <v>45328</v>
      </c>
      <c r="C103" s="536">
        <f t="shared" si="8"/>
        <v>8202.6839831290672</v>
      </c>
      <c r="D103" s="536">
        <f t="shared" si="9"/>
        <v>0</v>
      </c>
      <c r="E103" s="536">
        <f t="shared" si="11"/>
        <v>8202.6839831290672</v>
      </c>
      <c r="F103" s="536">
        <f t="shared" si="12"/>
        <v>2381.9983931209563</v>
      </c>
      <c r="G103" s="536">
        <f t="shared" si="10"/>
        <v>5820.6855900081109</v>
      </c>
      <c r="H103" s="537">
        <f t="shared" si="13"/>
        <v>696100.27240785235</v>
      </c>
      <c r="I103" s="906"/>
    </row>
    <row r="104" spans="1:9" ht="15" customHeight="1" x14ac:dyDescent="0.65">
      <c r="A104" s="534">
        <v>93</v>
      </c>
      <c r="B104" s="535">
        <f t="shared" si="7"/>
        <v>45357</v>
      </c>
      <c r="C104" s="536">
        <f t="shared" si="8"/>
        <v>8202.6839831290672</v>
      </c>
      <c r="D104" s="536">
        <f t="shared" si="9"/>
        <v>0</v>
      </c>
      <c r="E104" s="536">
        <f t="shared" si="11"/>
        <v>8202.6839831290672</v>
      </c>
      <c r="F104" s="536">
        <f t="shared" si="12"/>
        <v>2401.8483797302979</v>
      </c>
      <c r="G104" s="536">
        <f t="shared" si="10"/>
        <v>5800.8356033987693</v>
      </c>
      <c r="H104" s="537">
        <f t="shared" si="13"/>
        <v>693698.4240281221</v>
      </c>
      <c r="I104" s="906"/>
    </row>
    <row r="105" spans="1:9" ht="15" customHeight="1" x14ac:dyDescent="0.65">
      <c r="A105" s="534">
        <v>94</v>
      </c>
      <c r="B105" s="535">
        <f t="shared" si="7"/>
        <v>45388</v>
      </c>
      <c r="C105" s="536">
        <f t="shared" si="8"/>
        <v>8202.6839831290672</v>
      </c>
      <c r="D105" s="536">
        <f t="shared" si="9"/>
        <v>0</v>
      </c>
      <c r="E105" s="536">
        <f t="shared" si="11"/>
        <v>8202.6839831290672</v>
      </c>
      <c r="F105" s="536">
        <f t="shared" si="12"/>
        <v>2421.8637828947167</v>
      </c>
      <c r="G105" s="536">
        <f t="shared" si="10"/>
        <v>5780.8202002343505</v>
      </c>
      <c r="H105" s="537">
        <f t="shared" si="13"/>
        <v>691276.56024522742</v>
      </c>
      <c r="I105" s="906"/>
    </row>
    <row r="106" spans="1:9" ht="15" customHeight="1" x14ac:dyDescent="0.65">
      <c r="A106" s="534">
        <v>95</v>
      </c>
      <c r="B106" s="535">
        <f t="shared" si="7"/>
        <v>45418</v>
      </c>
      <c r="C106" s="536">
        <f t="shared" si="8"/>
        <v>8202.6839831290672</v>
      </c>
      <c r="D106" s="536">
        <f t="shared" si="9"/>
        <v>0</v>
      </c>
      <c r="E106" s="536">
        <f t="shared" si="11"/>
        <v>8202.6839831290672</v>
      </c>
      <c r="F106" s="536">
        <f t="shared" si="12"/>
        <v>2442.0459810855054</v>
      </c>
      <c r="G106" s="536">
        <f t="shared" si="10"/>
        <v>5760.6380020435618</v>
      </c>
      <c r="H106" s="537">
        <f t="shared" si="13"/>
        <v>688834.51426414191</v>
      </c>
      <c r="I106" s="906"/>
    </row>
    <row r="107" spans="1:9" ht="15" customHeight="1" x14ac:dyDescent="0.65">
      <c r="A107" s="534">
        <v>96</v>
      </c>
      <c r="B107" s="535">
        <f t="shared" si="7"/>
        <v>45449</v>
      </c>
      <c r="C107" s="536">
        <f t="shared" si="8"/>
        <v>8202.6839831290672</v>
      </c>
      <c r="D107" s="536">
        <f t="shared" si="9"/>
        <v>0</v>
      </c>
      <c r="E107" s="536">
        <f t="shared" si="11"/>
        <v>8202.6839831290672</v>
      </c>
      <c r="F107" s="536">
        <f t="shared" si="12"/>
        <v>2462.396364261218</v>
      </c>
      <c r="G107" s="536">
        <f t="shared" si="10"/>
        <v>5740.2876188678492</v>
      </c>
      <c r="H107" s="537">
        <f t="shared" si="13"/>
        <v>686372.11789988074</v>
      </c>
      <c r="I107" s="906"/>
    </row>
    <row r="108" spans="1:9" ht="15" customHeight="1" x14ac:dyDescent="0.65">
      <c r="A108" s="534">
        <v>97</v>
      </c>
      <c r="B108" s="535">
        <f t="shared" si="7"/>
        <v>45479</v>
      </c>
      <c r="C108" s="536">
        <f t="shared" si="8"/>
        <v>8202.6839831290672</v>
      </c>
      <c r="D108" s="536">
        <f t="shared" si="9"/>
        <v>0</v>
      </c>
      <c r="E108" s="536">
        <f t="shared" si="11"/>
        <v>8202.6839831290672</v>
      </c>
      <c r="F108" s="536">
        <f t="shared" si="12"/>
        <v>2482.9163339633942</v>
      </c>
      <c r="G108" s="536">
        <f t="shared" si="10"/>
        <v>5719.767649165673</v>
      </c>
      <c r="H108" s="537">
        <f t="shared" si="13"/>
        <v>683889.20156591735</v>
      </c>
      <c r="I108" s="906" t="s">
        <v>55</v>
      </c>
    </row>
    <row r="109" spans="1:9" ht="15" customHeight="1" x14ac:dyDescent="0.65">
      <c r="A109" s="534">
        <v>98</v>
      </c>
      <c r="B109" s="535">
        <f t="shared" si="7"/>
        <v>45510</v>
      </c>
      <c r="C109" s="536">
        <f t="shared" si="8"/>
        <v>8202.6839831290672</v>
      </c>
      <c r="D109" s="536">
        <f t="shared" si="9"/>
        <v>0</v>
      </c>
      <c r="E109" s="536">
        <f t="shared" si="11"/>
        <v>8202.6839831290672</v>
      </c>
      <c r="F109" s="536">
        <f t="shared" si="12"/>
        <v>2503.6073034130895</v>
      </c>
      <c r="G109" s="536">
        <f t="shared" si="10"/>
        <v>5699.0766797159777</v>
      </c>
      <c r="H109" s="537">
        <f t="shared" si="13"/>
        <v>681385.59426250425</v>
      </c>
      <c r="I109" s="906"/>
    </row>
    <row r="110" spans="1:9" ht="15" customHeight="1" x14ac:dyDescent="0.65">
      <c r="A110" s="534">
        <v>99</v>
      </c>
      <c r="B110" s="535">
        <f t="shared" si="7"/>
        <v>45541</v>
      </c>
      <c r="C110" s="536">
        <f t="shared" si="8"/>
        <v>8202.6839831290672</v>
      </c>
      <c r="D110" s="536">
        <f t="shared" si="9"/>
        <v>0</v>
      </c>
      <c r="E110" s="536">
        <f t="shared" si="11"/>
        <v>8202.6839831290672</v>
      </c>
      <c r="F110" s="536">
        <f t="shared" si="12"/>
        <v>2524.4706976081989</v>
      </c>
      <c r="G110" s="536">
        <f t="shared" si="10"/>
        <v>5678.2132855208683</v>
      </c>
      <c r="H110" s="537">
        <f t="shared" si="13"/>
        <v>678861.12356489606</v>
      </c>
      <c r="I110" s="906"/>
    </row>
    <row r="111" spans="1:9" ht="15" customHeight="1" x14ac:dyDescent="0.65">
      <c r="A111" s="534">
        <v>100</v>
      </c>
      <c r="B111" s="535">
        <f t="shared" si="7"/>
        <v>45571</v>
      </c>
      <c r="C111" s="536">
        <f t="shared" si="8"/>
        <v>8202.6839831290672</v>
      </c>
      <c r="D111" s="536">
        <f t="shared" si="9"/>
        <v>0</v>
      </c>
      <c r="E111" s="536">
        <f t="shared" si="11"/>
        <v>8202.6839831290672</v>
      </c>
      <c r="F111" s="536">
        <f t="shared" si="12"/>
        <v>2545.5079534216002</v>
      </c>
      <c r="G111" s="536">
        <f t="shared" si="10"/>
        <v>5657.176029707467</v>
      </c>
      <c r="H111" s="537">
        <f t="shared" si="13"/>
        <v>676315.6156114745</v>
      </c>
      <c r="I111" s="906"/>
    </row>
    <row r="112" spans="1:9" ht="15" customHeight="1" x14ac:dyDescent="0.65">
      <c r="A112" s="534">
        <v>101</v>
      </c>
      <c r="B112" s="535">
        <f t="shared" si="7"/>
        <v>45602</v>
      </c>
      <c r="C112" s="536">
        <f t="shared" si="8"/>
        <v>8202.6839831290672</v>
      </c>
      <c r="D112" s="536">
        <f t="shared" si="9"/>
        <v>0</v>
      </c>
      <c r="E112" s="536">
        <f t="shared" si="11"/>
        <v>8202.6839831290672</v>
      </c>
      <c r="F112" s="536">
        <f t="shared" si="12"/>
        <v>2566.7205197001131</v>
      </c>
      <c r="G112" s="536">
        <f t="shared" si="10"/>
        <v>5635.9634634289541</v>
      </c>
      <c r="H112" s="537">
        <f t="shared" si="13"/>
        <v>673748.89509177441</v>
      </c>
      <c r="I112" s="906"/>
    </row>
    <row r="113" spans="1:9" ht="15" customHeight="1" x14ac:dyDescent="0.65">
      <c r="A113" s="534">
        <v>102</v>
      </c>
      <c r="B113" s="535">
        <f t="shared" si="7"/>
        <v>45632</v>
      </c>
      <c r="C113" s="536">
        <f t="shared" si="8"/>
        <v>8202.6839831290672</v>
      </c>
      <c r="D113" s="536">
        <f t="shared" si="9"/>
        <v>0</v>
      </c>
      <c r="E113" s="536">
        <f t="shared" si="11"/>
        <v>8202.6839831290672</v>
      </c>
      <c r="F113" s="536">
        <f t="shared" si="12"/>
        <v>2588.1098573642803</v>
      </c>
      <c r="G113" s="536">
        <f t="shared" si="10"/>
        <v>5614.5741257647869</v>
      </c>
      <c r="H113" s="537">
        <f t="shared" si="13"/>
        <v>671160.78523441008</v>
      </c>
      <c r="I113" s="906"/>
    </row>
    <row r="114" spans="1:9" ht="15" customHeight="1" x14ac:dyDescent="0.65">
      <c r="A114" s="534">
        <v>103</v>
      </c>
      <c r="B114" s="535">
        <f t="shared" si="7"/>
        <v>45663</v>
      </c>
      <c r="C114" s="536">
        <f t="shared" si="8"/>
        <v>8202.6839831290672</v>
      </c>
      <c r="D114" s="536">
        <f t="shared" si="9"/>
        <v>0</v>
      </c>
      <c r="E114" s="536">
        <f t="shared" si="11"/>
        <v>8202.6839831290672</v>
      </c>
      <c r="F114" s="536">
        <f t="shared" si="12"/>
        <v>2609.6774395089833</v>
      </c>
      <c r="G114" s="536">
        <f t="shared" si="10"/>
        <v>5593.0065436200839</v>
      </c>
      <c r="H114" s="537">
        <f t="shared" si="13"/>
        <v>668551.10779490112</v>
      </c>
      <c r="I114" s="906"/>
    </row>
    <row r="115" spans="1:9" ht="15" customHeight="1" x14ac:dyDescent="0.65">
      <c r="A115" s="534">
        <v>104</v>
      </c>
      <c r="B115" s="535">
        <f t="shared" si="7"/>
        <v>45694</v>
      </c>
      <c r="C115" s="536">
        <f t="shared" si="8"/>
        <v>8202.6839831290672</v>
      </c>
      <c r="D115" s="536">
        <f t="shared" si="9"/>
        <v>0</v>
      </c>
      <c r="E115" s="536">
        <f t="shared" si="11"/>
        <v>8202.6839831290672</v>
      </c>
      <c r="F115" s="536">
        <f t="shared" si="12"/>
        <v>2631.424751504891</v>
      </c>
      <c r="G115" s="536">
        <f t="shared" si="10"/>
        <v>5571.2592316241762</v>
      </c>
      <c r="H115" s="537">
        <f t="shared" si="13"/>
        <v>665919.68304339622</v>
      </c>
      <c r="I115" s="906"/>
    </row>
    <row r="116" spans="1:9" ht="15" customHeight="1" x14ac:dyDescent="0.65">
      <c r="A116" s="534">
        <v>105</v>
      </c>
      <c r="B116" s="535">
        <f t="shared" si="7"/>
        <v>45722</v>
      </c>
      <c r="C116" s="536">
        <f t="shared" si="8"/>
        <v>8202.6839831290672</v>
      </c>
      <c r="D116" s="536">
        <f t="shared" si="9"/>
        <v>0</v>
      </c>
      <c r="E116" s="536">
        <f t="shared" si="11"/>
        <v>8202.6839831290672</v>
      </c>
      <c r="F116" s="536">
        <f t="shared" si="12"/>
        <v>2653.3532911007651</v>
      </c>
      <c r="G116" s="536">
        <f t="shared" si="10"/>
        <v>5549.3306920283021</v>
      </c>
      <c r="H116" s="537">
        <f t="shared" si="13"/>
        <v>663266.32975229539</v>
      </c>
      <c r="I116" s="906"/>
    </row>
    <row r="117" spans="1:9" ht="15" customHeight="1" x14ac:dyDescent="0.65">
      <c r="A117" s="534">
        <v>106</v>
      </c>
      <c r="B117" s="535">
        <f t="shared" si="7"/>
        <v>45753</v>
      </c>
      <c r="C117" s="536">
        <f t="shared" si="8"/>
        <v>8202.6839831290672</v>
      </c>
      <c r="D117" s="536">
        <f t="shared" si="9"/>
        <v>0</v>
      </c>
      <c r="E117" s="536">
        <f t="shared" si="11"/>
        <v>8202.6839831290672</v>
      </c>
      <c r="F117" s="536">
        <f t="shared" si="12"/>
        <v>2675.4645685266059</v>
      </c>
      <c r="G117" s="536">
        <f t="shared" si="10"/>
        <v>5527.2194146024613</v>
      </c>
      <c r="H117" s="537">
        <f t="shared" si="13"/>
        <v>660590.86518376879</v>
      </c>
      <c r="I117" s="906"/>
    </row>
    <row r="118" spans="1:9" ht="15" customHeight="1" x14ac:dyDescent="0.65">
      <c r="A118" s="534">
        <v>107</v>
      </c>
      <c r="B118" s="535">
        <f t="shared" si="7"/>
        <v>45783</v>
      </c>
      <c r="C118" s="536">
        <f t="shared" si="8"/>
        <v>8202.6839831290672</v>
      </c>
      <c r="D118" s="536">
        <f t="shared" si="9"/>
        <v>0</v>
      </c>
      <c r="E118" s="536">
        <f t="shared" si="11"/>
        <v>8202.6839831290672</v>
      </c>
      <c r="F118" s="536">
        <f t="shared" si="12"/>
        <v>2697.7601065976605</v>
      </c>
      <c r="G118" s="536">
        <f t="shared" si="10"/>
        <v>5504.9238765314067</v>
      </c>
      <c r="H118" s="537">
        <f t="shared" si="13"/>
        <v>657893.10507717112</v>
      </c>
      <c r="I118" s="906"/>
    </row>
    <row r="119" spans="1:9" ht="15" customHeight="1" x14ac:dyDescent="0.65">
      <c r="A119" s="534">
        <v>108</v>
      </c>
      <c r="B119" s="535">
        <f t="shared" si="7"/>
        <v>45814</v>
      </c>
      <c r="C119" s="536">
        <f t="shared" si="8"/>
        <v>8202.6839831290672</v>
      </c>
      <c r="D119" s="536">
        <f t="shared" si="9"/>
        <v>0</v>
      </c>
      <c r="E119" s="536">
        <f t="shared" si="11"/>
        <v>8202.6839831290672</v>
      </c>
      <c r="F119" s="536">
        <f t="shared" si="12"/>
        <v>2720.2414408193081</v>
      </c>
      <c r="G119" s="536">
        <f t="shared" si="10"/>
        <v>5482.4425423097591</v>
      </c>
      <c r="H119" s="537">
        <f t="shared" si="13"/>
        <v>655172.86363635177</v>
      </c>
      <c r="I119" s="906"/>
    </row>
    <row r="120" spans="1:9" ht="15" customHeight="1" x14ac:dyDescent="0.65">
      <c r="A120" s="534">
        <v>109</v>
      </c>
      <c r="B120" s="535">
        <f t="shared" si="7"/>
        <v>45844</v>
      </c>
      <c r="C120" s="536">
        <f t="shared" si="8"/>
        <v>8202.6839831290672</v>
      </c>
      <c r="D120" s="536">
        <f t="shared" si="9"/>
        <v>0</v>
      </c>
      <c r="E120" s="536">
        <f t="shared" si="11"/>
        <v>8202.6839831290672</v>
      </c>
      <c r="F120" s="536">
        <f t="shared" si="12"/>
        <v>2742.9101194928026</v>
      </c>
      <c r="G120" s="536">
        <f t="shared" si="10"/>
        <v>5459.7738636362647</v>
      </c>
      <c r="H120" s="537">
        <f t="shared" si="13"/>
        <v>652429.95351685898</v>
      </c>
      <c r="I120" s="906" t="s">
        <v>56</v>
      </c>
    </row>
    <row r="121" spans="1:9" ht="15" customHeight="1" x14ac:dyDescent="0.65">
      <c r="A121" s="534">
        <v>110</v>
      </c>
      <c r="B121" s="535">
        <f t="shared" si="7"/>
        <v>45875</v>
      </c>
      <c r="C121" s="536">
        <f t="shared" si="8"/>
        <v>8202.6839831290672</v>
      </c>
      <c r="D121" s="536">
        <f t="shared" si="9"/>
        <v>0</v>
      </c>
      <c r="E121" s="536">
        <f t="shared" si="11"/>
        <v>8202.6839831290672</v>
      </c>
      <c r="F121" s="536">
        <f t="shared" si="12"/>
        <v>2765.767703821909</v>
      </c>
      <c r="G121" s="536">
        <f t="shared" si="10"/>
        <v>5436.9162793071582</v>
      </c>
      <c r="H121" s="537">
        <f t="shared" si="13"/>
        <v>649664.1858130371</v>
      </c>
      <c r="I121" s="906"/>
    </row>
    <row r="122" spans="1:9" ht="15" customHeight="1" x14ac:dyDescent="0.65">
      <c r="A122" s="534">
        <v>111</v>
      </c>
      <c r="B122" s="535">
        <f t="shared" si="7"/>
        <v>45906</v>
      </c>
      <c r="C122" s="536">
        <f t="shared" si="8"/>
        <v>8202.6839831290672</v>
      </c>
      <c r="D122" s="536">
        <f t="shared" si="9"/>
        <v>0</v>
      </c>
      <c r="E122" s="536">
        <f t="shared" si="11"/>
        <v>8202.6839831290672</v>
      </c>
      <c r="F122" s="536">
        <f t="shared" si="12"/>
        <v>2788.8157680204249</v>
      </c>
      <c r="G122" s="536">
        <f t="shared" si="10"/>
        <v>5413.8682151086423</v>
      </c>
      <c r="H122" s="537">
        <f t="shared" si="13"/>
        <v>646875.37004501664</v>
      </c>
      <c r="I122" s="906"/>
    </row>
    <row r="123" spans="1:9" ht="15" customHeight="1" x14ac:dyDescent="0.65">
      <c r="A123" s="534">
        <v>112</v>
      </c>
      <c r="B123" s="535">
        <f t="shared" si="7"/>
        <v>45936</v>
      </c>
      <c r="C123" s="536">
        <f t="shared" si="8"/>
        <v>8202.6839831290672</v>
      </c>
      <c r="D123" s="536">
        <f t="shared" si="9"/>
        <v>0</v>
      </c>
      <c r="E123" s="536">
        <f t="shared" si="11"/>
        <v>8202.6839831290672</v>
      </c>
      <c r="F123" s="536">
        <f t="shared" si="12"/>
        <v>2812.0558994205949</v>
      </c>
      <c r="G123" s="536">
        <f t="shared" si="10"/>
        <v>5390.6280837084723</v>
      </c>
      <c r="H123" s="537">
        <f t="shared" si="13"/>
        <v>644063.314145596</v>
      </c>
      <c r="I123" s="906"/>
    </row>
    <row r="124" spans="1:9" ht="15" customHeight="1" x14ac:dyDescent="0.65">
      <c r="A124" s="534">
        <v>113</v>
      </c>
      <c r="B124" s="535">
        <f t="shared" si="7"/>
        <v>45967</v>
      </c>
      <c r="C124" s="536">
        <f t="shared" si="8"/>
        <v>8202.6839831290672</v>
      </c>
      <c r="D124" s="536">
        <f t="shared" si="9"/>
        <v>0</v>
      </c>
      <c r="E124" s="536">
        <f t="shared" si="11"/>
        <v>8202.6839831290672</v>
      </c>
      <c r="F124" s="536">
        <f t="shared" si="12"/>
        <v>2835.4896985824344</v>
      </c>
      <c r="G124" s="536">
        <f t="shared" si="10"/>
        <v>5367.1942845466328</v>
      </c>
      <c r="H124" s="537">
        <f t="shared" si="13"/>
        <v>641227.82444701355</v>
      </c>
      <c r="I124" s="906"/>
    </row>
    <row r="125" spans="1:9" ht="15" customHeight="1" x14ac:dyDescent="0.65">
      <c r="A125" s="534">
        <v>114</v>
      </c>
      <c r="B125" s="535">
        <f t="shared" si="7"/>
        <v>45997</v>
      </c>
      <c r="C125" s="536">
        <f t="shared" si="8"/>
        <v>8202.6839831290672</v>
      </c>
      <c r="D125" s="536">
        <f t="shared" si="9"/>
        <v>0</v>
      </c>
      <c r="E125" s="536">
        <f t="shared" si="11"/>
        <v>8202.6839831290672</v>
      </c>
      <c r="F125" s="536">
        <f t="shared" si="12"/>
        <v>2859.1187794039542</v>
      </c>
      <c r="G125" s="536">
        <f t="shared" si="10"/>
        <v>5343.565203725113</v>
      </c>
      <c r="H125" s="537">
        <f t="shared" si="13"/>
        <v>638368.70566760958</v>
      </c>
      <c r="I125" s="906"/>
    </row>
    <row r="126" spans="1:9" ht="15" customHeight="1" x14ac:dyDescent="0.65">
      <c r="A126" s="534">
        <v>115</v>
      </c>
      <c r="B126" s="535">
        <f t="shared" si="7"/>
        <v>46028</v>
      </c>
      <c r="C126" s="536">
        <f t="shared" si="8"/>
        <v>8202.6839831290672</v>
      </c>
      <c r="D126" s="536">
        <f t="shared" si="9"/>
        <v>0</v>
      </c>
      <c r="E126" s="536">
        <f t="shared" si="11"/>
        <v>8202.6839831290672</v>
      </c>
      <c r="F126" s="536">
        <f t="shared" si="12"/>
        <v>2882.9447692323211</v>
      </c>
      <c r="G126" s="536">
        <f t="shared" si="10"/>
        <v>5319.7392138967462</v>
      </c>
      <c r="H126" s="537">
        <f t="shared" si="13"/>
        <v>635485.76089837728</v>
      </c>
      <c r="I126" s="906"/>
    </row>
    <row r="127" spans="1:9" ht="15" customHeight="1" x14ac:dyDescent="0.65">
      <c r="A127" s="534">
        <v>116</v>
      </c>
      <c r="B127" s="535">
        <f t="shared" si="7"/>
        <v>46059</v>
      </c>
      <c r="C127" s="536">
        <f t="shared" si="8"/>
        <v>8202.6839831290672</v>
      </c>
      <c r="D127" s="536">
        <f t="shared" si="9"/>
        <v>0</v>
      </c>
      <c r="E127" s="536">
        <f t="shared" si="11"/>
        <v>8202.6839831290672</v>
      </c>
      <c r="F127" s="536">
        <f t="shared" si="12"/>
        <v>2906.969308975923</v>
      </c>
      <c r="G127" s="536">
        <f t="shared" si="10"/>
        <v>5295.7146741531442</v>
      </c>
      <c r="H127" s="537">
        <f t="shared" si="13"/>
        <v>632578.79158940131</v>
      </c>
      <c r="I127" s="906"/>
    </row>
    <row r="128" spans="1:9" ht="15" customHeight="1" x14ac:dyDescent="0.65">
      <c r="A128" s="534">
        <v>117</v>
      </c>
      <c r="B128" s="535">
        <f t="shared" si="7"/>
        <v>46087</v>
      </c>
      <c r="C128" s="536">
        <f t="shared" si="8"/>
        <v>8202.6839831290672</v>
      </c>
      <c r="D128" s="536">
        <f t="shared" si="9"/>
        <v>0</v>
      </c>
      <c r="E128" s="536">
        <f t="shared" si="11"/>
        <v>8202.6839831290672</v>
      </c>
      <c r="F128" s="536">
        <f t="shared" si="12"/>
        <v>2931.1940532173894</v>
      </c>
      <c r="G128" s="536">
        <f t="shared" si="10"/>
        <v>5271.4899299116778</v>
      </c>
      <c r="H128" s="537">
        <f t="shared" si="13"/>
        <v>629647.59753618389</v>
      </c>
      <c r="I128" s="906"/>
    </row>
    <row r="129" spans="1:9" ht="15" customHeight="1" x14ac:dyDescent="0.65">
      <c r="A129" s="534">
        <v>118</v>
      </c>
      <c r="B129" s="535">
        <f t="shared" si="7"/>
        <v>46118</v>
      </c>
      <c r="C129" s="536">
        <f t="shared" si="8"/>
        <v>8202.6839831290672</v>
      </c>
      <c r="D129" s="536">
        <f t="shared" si="9"/>
        <v>0</v>
      </c>
      <c r="E129" s="536">
        <f t="shared" si="11"/>
        <v>8202.6839831290672</v>
      </c>
      <c r="F129" s="536">
        <f t="shared" si="12"/>
        <v>2955.6206703275348</v>
      </c>
      <c r="G129" s="536">
        <f t="shared" si="10"/>
        <v>5247.0633128015324</v>
      </c>
      <c r="H129" s="537">
        <f t="shared" si="13"/>
        <v>626691.97686585633</v>
      </c>
      <c r="I129" s="906"/>
    </row>
    <row r="130" spans="1:9" ht="15" customHeight="1" x14ac:dyDescent="0.65">
      <c r="A130" s="534">
        <v>119</v>
      </c>
      <c r="B130" s="535">
        <f t="shared" si="7"/>
        <v>46148</v>
      </c>
      <c r="C130" s="536">
        <f t="shared" si="8"/>
        <v>8202.6839831290672</v>
      </c>
      <c r="D130" s="536">
        <f t="shared" si="9"/>
        <v>0</v>
      </c>
      <c r="E130" s="536">
        <f t="shared" si="11"/>
        <v>8202.6839831290672</v>
      </c>
      <c r="F130" s="536">
        <f t="shared" si="12"/>
        <v>2980.2508425802644</v>
      </c>
      <c r="G130" s="536">
        <f t="shared" si="10"/>
        <v>5222.4331405488028</v>
      </c>
      <c r="H130" s="537">
        <f t="shared" si="13"/>
        <v>623711.7260232761</v>
      </c>
      <c r="I130" s="906"/>
    </row>
    <row r="131" spans="1:9" ht="15" customHeight="1" x14ac:dyDescent="0.65">
      <c r="A131" s="534">
        <v>120</v>
      </c>
      <c r="B131" s="535">
        <f t="shared" si="7"/>
        <v>46179</v>
      </c>
      <c r="C131" s="536">
        <f t="shared" si="8"/>
        <v>8202.6839831290672</v>
      </c>
      <c r="D131" s="536">
        <f t="shared" si="9"/>
        <v>0</v>
      </c>
      <c r="E131" s="536">
        <f t="shared" si="11"/>
        <v>8202.6839831290672</v>
      </c>
      <c r="F131" s="536">
        <f t="shared" si="12"/>
        <v>3005.0862662684331</v>
      </c>
      <c r="G131" s="536">
        <f t="shared" si="10"/>
        <v>5197.5977168606341</v>
      </c>
      <c r="H131" s="537">
        <f t="shared" si="13"/>
        <v>620706.63975700771</v>
      </c>
      <c r="I131" s="906"/>
    </row>
    <row r="132" spans="1:9" ht="15" customHeight="1" x14ac:dyDescent="0.65">
      <c r="A132" s="534">
        <v>121</v>
      </c>
      <c r="B132" s="535">
        <f t="shared" si="7"/>
        <v>46209</v>
      </c>
      <c r="C132" s="536">
        <f t="shared" si="8"/>
        <v>8202.6839831290672</v>
      </c>
      <c r="D132" s="536">
        <f t="shared" si="9"/>
        <v>0</v>
      </c>
      <c r="E132" s="536">
        <f t="shared" si="11"/>
        <v>8202.6839831290672</v>
      </c>
      <c r="F132" s="536">
        <f t="shared" si="12"/>
        <v>3030.1286518206698</v>
      </c>
      <c r="G132" s="536">
        <f t="shared" si="10"/>
        <v>5172.5553313083974</v>
      </c>
      <c r="H132" s="537">
        <f t="shared" si="13"/>
        <v>617676.511105187</v>
      </c>
      <c r="I132" s="906" t="s">
        <v>57</v>
      </c>
    </row>
    <row r="133" spans="1:9" ht="15" customHeight="1" x14ac:dyDescent="0.65">
      <c r="A133" s="534">
        <v>122</v>
      </c>
      <c r="B133" s="535">
        <f t="shared" si="7"/>
        <v>46240</v>
      </c>
      <c r="C133" s="536">
        <f t="shared" si="8"/>
        <v>8202.6839831290672</v>
      </c>
      <c r="D133" s="536">
        <f t="shared" si="9"/>
        <v>0</v>
      </c>
      <c r="E133" s="536">
        <f t="shared" si="11"/>
        <v>8202.6839831290672</v>
      </c>
      <c r="F133" s="536">
        <f t="shared" si="12"/>
        <v>3055.3797239191754</v>
      </c>
      <c r="G133" s="536">
        <f t="shared" si="10"/>
        <v>5147.3042592098918</v>
      </c>
      <c r="H133" s="537">
        <f t="shared" si="13"/>
        <v>614621.1313812678</v>
      </c>
      <c r="I133" s="906"/>
    </row>
    <row r="134" spans="1:9" ht="15" customHeight="1" x14ac:dyDescent="0.65">
      <c r="A134" s="534">
        <v>123</v>
      </c>
      <c r="B134" s="535">
        <f t="shared" si="7"/>
        <v>46271</v>
      </c>
      <c r="C134" s="536">
        <f t="shared" si="8"/>
        <v>8202.6839831290672</v>
      </c>
      <c r="D134" s="536">
        <f t="shared" si="9"/>
        <v>0</v>
      </c>
      <c r="E134" s="536">
        <f t="shared" si="11"/>
        <v>8202.6839831290672</v>
      </c>
      <c r="F134" s="536">
        <f t="shared" si="12"/>
        <v>3080.8412216185025</v>
      </c>
      <c r="G134" s="536">
        <f t="shared" si="10"/>
        <v>5121.8427615105647</v>
      </c>
      <c r="H134" s="537">
        <f t="shared" si="13"/>
        <v>611540.29015964933</v>
      </c>
      <c r="I134" s="906"/>
    </row>
    <row r="135" spans="1:9" ht="15" customHeight="1" x14ac:dyDescent="0.65">
      <c r="A135" s="534">
        <v>124</v>
      </c>
      <c r="B135" s="535">
        <f t="shared" si="7"/>
        <v>46301</v>
      </c>
      <c r="C135" s="536">
        <f t="shared" si="8"/>
        <v>8202.6839831290672</v>
      </c>
      <c r="D135" s="536">
        <f t="shared" si="9"/>
        <v>0</v>
      </c>
      <c r="E135" s="536">
        <f t="shared" si="11"/>
        <v>8202.6839831290672</v>
      </c>
      <c r="F135" s="536">
        <f t="shared" si="12"/>
        <v>3106.5148984653224</v>
      </c>
      <c r="G135" s="536">
        <f t="shared" si="10"/>
        <v>5096.1690846637448</v>
      </c>
      <c r="H135" s="537">
        <f t="shared" si="13"/>
        <v>608433.77526118397</v>
      </c>
      <c r="I135" s="906"/>
    </row>
    <row r="136" spans="1:9" ht="15" customHeight="1" x14ac:dyDescent="0.65">
      <c r="A136" s="534">
        <v>125</v>
      </c>
      <c r="B136" s="535">
        <f t="shared" si="7"/>
        <v>46332</v>
      </c>
      <c r="C136" s="536">
        <f t="shared" si="8"/>
        <v>8202.6839831290672</v>
      </c>
      <c r="D136" s="536">
        <f t="shared" si="9"/>
        <v>0</v>
      </c>
      <c r="E136" s="536">
        <f t="shared" si="11"/>
        <v>8202.6839831290672</v>
      </c>
      <c r="F136" s="536">
        <f t="shared" si="12"/>
        <v>3132.4025226192007</v>
      </c>
      <c r="G136" s="536">
        <f t="shared" si="10"/>
        <v>5070.2814605098665</v>
      </c>
      <c r="H136" s="537">
        <f t="shared" si="13"/>
        <v>605301.37273856474</v>
      </c>
      <c r="I136" s="906"/>
    </row>
    <row r="137" spans="1:9" ht="15" customHeight="1" x14ac:dyDescent="0.65">
      <c r="A137" s="534">
        <v>126</v>
      </c>
      <c r="B137" s="535">
        <f t="shared" si="7"/>
        <v>46362</v>
      </c>
      <c r="C137" s="536">
        <f t="shared" si="8"/>
        <v>8202.6839831290672</v>
      </c>
      <c r="D137" s="536">
        <f t="shared" si="9"/>
        <v>0</v>
      </c>
      <c r="E137" s="536">
        <f t="shared" si="11"/>
        <v>8202.6839831290672</v>
      </c>
      <c r="F137" s="536">
        <f t="shared" si="12"/>
        <v>3158.5058769743609</v>
      </c>
      <c r="G137" s="536">
        <f t="shared" si="10"/>
        <v>5044.1781061547063</v>
      </c>
      <c r="H137" s="537">
        <f t="shared" si="13"/>
        <v>602142.86686159042</v>
      </c>
      <c r="I137" s="906"/>
    </row>
    <row r="138" spans="1:9" ht="15" customHeight="1" x14ac:dyDescent="0.65">
      <c r="A138" s="534">
        <v>127</v>
      </c>
      <c r="B138" s="535">
        <f t="shared" si="7"/>
        <v>46393</v>
      </c>
      <c r="C138" s="536">
        <f t="shared" si="8"/>
        <v>8202.6839831290672</v>
      </c>
      <c r="D138" s="536">
        <f t="shared" si="9"/>
        <v>0</v>
      </c>
      <c r="E138" s="536">
        <f t="shared" si="11"/>
        <v>8202.6839831290672</v>
      </c>
      <c r="F138" s="536">
        <f t="shared" si="12"/>
        <v>3184.8267592824805</v>
      </c>
      <c r="G138" s="536">
        <f t="shared" si="10"/>
        <v>5017.8572238465867</v>
      </c>
      <c r="H138" s="537">
        <f t="shared" si="13"/>
        <v>598958.04010230792</v>
      </c>
      <c r="I138" s="906"/>
    </row>
    <row r="139" spans="1:9" ht="15" customHeight="1" x14ac:dyDescent="0.65">
      <c r="A139" s="534">
        <v>128</v>
      </c>
      <c r="B139" s="535">
        <f t="shared" si="7"/>
        <v>46424</v>
      </c>
      <c r="C139" s="536">
        <f t="shared" si="8"/>
        <v>8202.6839831290672</v>
      </c>
      <c r="D139" s="536">
        <f t="shared" si="9"/>
        <v>0</v>
      </c>
      <c r="E139" s="536">
        <f t="shared" si="11"/>
        <v>8202.6839831290672</v>
      </c>
      <c r="F139" s="536">
        <f t="shared" si="12"/>
        <v>3211.3669822765014</v>
      </c>
      <c r="G139" s="536">
        <f t="shared" si="10"/>
        <v>4991.3170008525658</v>
      </c>
      <c r="H139" s="537">
        <f t="shared" si="13"/>
        <v>595746.67312003137</v>
      </c>
      <c r="I139" s="906"/>
    </row>
    <row r="140" spans="1:9" ht="15" customHeight="1" x14ac:dyDescent="0.65">
      <c r="A140" s="534">
        <v>129</v>
      </c>
      <c r="B140" s="535">
        <f t="shared" ref="B140:B203" si="14">EDATE($B$7,A139)</f>
        <v>46452</v>
      </c>
      <c r="C140" s="536">
        <f t="shared" ref="C140:C203" si="15">IFERROR(IF($H$3&lt;=H139, $H$3, H139+H139*$B$4/$B$6), "")</f>
        <v>8202.6839831290672</v>
      </c>
      <c r="D140" s="536">
        <f t="shared" ref="D140:D203" si="16">IFERROR(IF($B$8&lt;H139-F140, $B$8, H139-F140), "")</f>
        <v>0</v>
      </c>
      <c r="E140" s="536">
        <f t="shared" si="11"/>
        <v>8202.6839831290672</v>
      </c>
      <c r="F140" s="536">
        <f t="shared" si="12"/>
        <v>3238.1283737954727</v>
      </c>
      <c r="G140" s="536">
        <f t="shared" ref="G140:G203" si="17">IFERROR(IF(C140&gt;0, $B$4/$B$6*H139, 0), "")</f>
        <v>4964.5556093335945</v>
      </c>
      <c r="H140" s="537">
        <f t="shared" si="13"/>
        <v>592508.54474623594</v>
      </c>
      <c r="I140" s="906"/>
    </row>
    <row r="141" spans="1:9" ht="15" customHeight="1" x14ac:dyDescent="0.65">
      <c r="A141" s="534">
        <v>130</v>
      </c>
      <c r="B141" s="535">
        <f t="shared" si="14"/>
        <v>46483</v>
      </c>
      <c r="C141" s="536">
        <f t="shared" si="15"/>
        <v>8202.6839831290672</v>
      </c>
      <c r="D141" s="536">
        <f t="shared" si="16"/>
        <v>0</v>
      </c>
      <c r="E141" s="536">
        <f t="shared" ref="E141:E204" si="18">IFERROR(C141+D141, "")</f>
        <v>8202.6839831290672</v>
      </c>
      <c r="F141" s="536">
        <f t="shared" ref="F141:F204" si="19">IFERROR(IF(C141&gt;0, MIN(C141-G141, H140), 0), "")</f>
        <v>3265.1127769104341</v>
      </c>
      <c r="G141" s="536">
        <f t="shared" si="17"/>
        <v>4937.5712062186331</v>
      </c>
      <c r="H141" s="537">
        <f t="shared" ref="H141:H204" si="20">IFERROR(IF(H140 &gt;0, H140-F141-D141, 0), "")</f>
        <v>589243.43196932552</v>
      </c>
      <c r="I141" s="906"/>
    </row>
    <row r="142" spans="1:9" ht="15" customHeight="1" x14ac:dyDescent="0.65">
      <c r="A142" s="534">
        <v>131</v>
      </c>
      <c r="B142" s="535">
        <f t="shared" si="14"/>
        <v>46513</v>
      </c>
      <c r="C142" s="536">
        <f t="shared" si="15"/>
        <v>8202.6839831290672</v>
      </c>
      <c r="D142" s="536">
        <f t="shared" si="16"/>
        <v>0</v>
      </c>
      <c r="E142" s="536">
        <f t="shared" si="18"/>
        <v>8202.6839831290672</v>
      </c>
      <c r="F142" s="536">
        <f t="shared" si="19"/>
        <v>3292.3220500513544</v>
      </c>
      <c r="G142" s="536">
        <f t="shared" si="17"/>
        <v>4910.3619330777128</v>
      </c>
      <c r="H142" s="537">
        <f t="shared" si="20"/>
        <v>585951.10991927423</v>
      </c>
      <c r="I142" s="906"/>
    </row>
    <row r="143" spans="1:9" ht="15" customHeight="1" x14ac:dyDescent="0.65">
      <c r="A143" s="534">
        <v>132</v>
      </c>
      <c r="B143" s="535">
        <f t="shared" si="14"/>
        <v>46544</v>
      </c>
      <c r="C143" s="536">
        <f t="shared" si="15"/>
        <v>8202.6839831290672</v>
      </c>
      <c r="D143" s="536">
        <f t="shared" si="16"/>
        <v>0</v>
      </c>
      <c r="E143" s="536">
        <f t="shared" si="18"/>
        <v>8202.6839831290672</v>
      </c>
      <c r="F143" s="536">
        <f t="shared" si="19"/>
        <v>3319.7580671351152</v>
      </c>
      <c r="G143" s="536">
        <f t="shared" si="17"/>
        <v>4882.925915993952</v>
      </c>
      <c r="H143" s="537">
        <f t="shared" si="20"/>
        <v>582631.35185213911</v>
      </c>
      <c r="I143" s="906"/>
    </row>
    <row r="144" spans="1:9" ht="15" customHeight="1" x14ac:dyDescent="0.65">
      <c r="A144" s="534">
        <v>133</v>
      </c>
      <c r="B144" s="535">
        <f t="shared" si="14"/>
        <v>46574</v>
      </c>
      <c r="C144" s="536">
        <f t="shared" si="15"/>
        <v>8202.6839831290672</v>
      </c>
      <c r="D144" s="536">
        <f t="shared" si="16"/>
        <v>0</v>
      </c>
      <c r="E144" s="536">
        <f t="shared" si="18"/>
        <v>8202.6839831290672</v>
      </c>
      <c r="F144" s="536">
        <f t="shared" si="19"/>
        <v>3347.4227176945751</v>
      </c>
      <c r="G144" s="536">
        <f t="shared" si="17"/>
        <v>4855.2612654344921</v>
      </c>
      <c r="H144" s="537">
        <f t="shared" si="20"/>
        <v>579283.92913444457</v>
      </c>
      <c r="I144" s="906" t="s">
        <v>58</v>
      </c>
    </row>
    <row r="145" spans="1:9" ht="15" customHeight="1" x14ac:dyDescent="0.65">
      <c r="A145" s="534">
        <v>134</v>
      </c>
      <c r="B145" s="535">
        <f t="shared" si="14"/>
        <v>46605</v>
      </c>
      <c r="C145" s="536">
        <f t="shared" si="15"/>
        <v>8202.6839831290672</v>
      </c>
      <c r="D145" s="536">
        <f t="shared" si="16"/>
        <v>0</v>
      </c>
      <c r="E145" s="536">
        <f t="shared" si="18"/>
        <v>8202.6839831290672</v>
      </c>
      <c r="F145" s="536">
        <f t="shared" si="19"/>
        <v>3375.3179070086962</v>
      </c>
      <c r="G145" s="536">
        <f t="shared" si="17"/>
        <v>4827.366076120371</v>
      </c>
      <c r="H145" s="537">
        <f t="shared" si="20"/>
        <v>575908.61122743587</v>
      </c>
      <c r="I145" s="906"/>
    </row>
    <row r="146" spans="1:9" ht="15" customHeight="1" x14ac:dyDescent="0.65">
      <c r="A146" s="534">
        <v>135</v>
      </c>
      <c r="B146" s="535">
        <f t="shared" si="14"/>
        <v>46636</v>
      </c>
      <c r="C146" s="536">
        <f t="shared" si="15"/>
        <v>8202.6839831290672</v>
      </c>
      <c r="D146" s="536">
        <f t="shared" si="16"/>
        <v>0</v>
      </c>
      <c r="E146" s="536">
        <f t="shared" si="18"/>
        <v>8202.6839831290672</v>
      </c>
      <c r="F146" s="536">
        <f t="shared" si="19"/>
        <v>3403.445556233768</v>
      </c>
      <c r="G146" s="536">
        <f t="shared" si="17"/>
        <v>4799.2384268952992</v>
      </c>
      <c r="H146" s="537">
        <f t="shared" si="20"/>
        <v>572505.16567120212</v>
      </c>
      <c r="I146" s="906"/>
    </row>
    <row r="147" spans="1:9" ht="15" customHeight="1" x14ac:dyDescent="0.65">
      <c r="A147" s="534">
        <v>136</v>
      </c>
      <c r="B147" s="535">
        <f t="shared" si="14"/>
        <v>46666</v>
      </c>
      <c r="C147" s="536">
        <f t="shared" si="15"/>
        <v>8202.6839831290672</v>
      </c>
      <c r="D147" s="536">
        <f t="shared" si="16"/>
        <v>0</v>
      </c>
      <c r="E147" s="536">
        <f t="shared" si="18"/>
        <v>8202.6839831290672</v>
      </c>
      <c r="F147" s="536">
        <f t="shared" si="19"/>
        <v>3431.8076025357159</v>
      </c>
      <c r="G147" s="536">
        <f t="shared" si="17"/>
        <v>4770.8763805933513</v>
      </c>
      <c r="H147" s="537">
        <f t="shared" si="20"/>
        <v>569073.35806866642</v>
      </c>
      <c r="I147" s="906"/>
    </row>
    <row r="148" spans="1:9" ht="15" customHeight="1" x14ac:dyDescent="0.65">
      <c r="A148" s="534">
        <v>137</v>
      </c>
      <c r="B148" s="535">
        <f t="shared" si="14"/>
        <v>46697</v>
      </c>
      <c r="C148" s="536">
        <f t="shared" si="15"/>
        <v>8202.6839831290672</v>
      </c>
      <c r="D148" s="536">
        <f t="shared" si="16"/>
        <v>0</v>
      </c>
      <c r="E148" s="536">
        <f t="shared" si="18"/>
        <v>8202.6839831290672</v>
      </c>
      <c r="F148" s="536">
        <f t="shared" si="19"/>
        <v>3460.4059992235134</v>
      </c>
      <c r="G148" s="536">
        <f t="shared" si="17"/>
        <v>4742.2779839055538</v>
      </c>
      <c r="H148" s="537">
        <f t="shared" si="20"/>
        <v>565612.95206944295</v>
      </c>
      <c r="I148" s="906"/>
    </row>
    <row r="149" spans="1:9" ht="15" customHeight="1" x14ac:dyDescent="0.65">
      <c r="A149" s="534">
        <v>138</v>
      </c>
      <c r="B149" s="535">
        <f t="shared" si="14"/>
        <v>46727</v>
      </c>
      <c r="C149" s="536">
        <f t="shared" si="15"/>
        <v>8202.6839831290672</v>
      </c>
      <c r="D149" s="536">
        <f t="shared" si="16"/>
        <v>0</v>
      </c>
      <c r="E149" s="536">
        <f t="shared" si="18"/>
        <v>8202.6839831290672</v>
      </c>
      <c r="F149" s="536">
        <f t="shared" si="19"/>
        <v>3489.242715883709</v>
      </c>
      <c r="G149" s="536">
        <f t="shared" si="17"/>
        <v>4713.4412672453582</v>
      </c>
      <c r="H149" s="537">
        <f t="shared" si="20"/>
        <v>562123.70935355918</v>
      </c>
      <c r="I149" s="906"/>
    </row>
    <row r="150" spans="1:9" ht="15" customHeight="1" x14ac:dyDescent="0.65">
      <c r="A150" s="534">
        <v>139</v>
      </c>
      <c r="B150" s="535">
        <f t="shared" si="14"/>
        <v>46758</v>
      </c>
      <c r="C150" s="536">
        <f t="shared" si="15"/>
        <v>8202.6839831290672</v>
      </c>
      <c r="D150" s="536">
        <f t="shared" si="16"/>
        <v>0</v>
      </c>
      <c r="E150" s="536">
        <f t="shared" si="18"/>
        <v>8202.6839831290672</v>
      </c>
      <c r="F150" s="536">
        <f t="shared" si="19"/>
        <v>3518.3197385160738</v>
      </c>
      <c r="G150" s="536">
        <f t="shared" si="17"/>
        <v>4684.3642446129934</v>
      </c>
      <c r="H150" s="537">
        <f t="shared" si="20"/>
        <v>558605.38961504307</v>
      </c>
      <c r="I150" s="906"/>
    </row>
    <row r="151" spans="1:9" ht="15" customHeight="1" x14ac:dyDescent="0.65">
      <c r="A151" s="534">
        <v>140</v>
      </c>
      <c r="B151" s="535">
        <f t="shared" si="14"/>
        <v>46789</v>
      </c>
      <c r="C151" s="536">
        <f t="shared" si="15"/>
        <v>8202.6839831290672</v>
      </c>
      <c r="D151" s="536">
        <f t="shared" si="16"/>
        <v>0</v>
      </c>
      <c r="E151" s="536">
        <f t="shared" si="18"/>
        <v>8202.6839831290672</v>
      </c>
      <c r="F151" s="536">
        <f t="shared" si="19"/>
        <v>3547.6390696703747</v>
      </c>
      <c r="G151" s="536">
        <f t="shared" si="17"/>
        <v>4655.0449134586925</v>
      </c>
      <c r="H151" s="537">
        <f t="shared" si="20"/>
        <v>555057.75054537272</v>
      </c>
      <c r="I151" s="906"/>
    </row>
    <row r="152" spans="1:9" ht="15" customHeight="1" x14ac:dyDescent="0.65">
      <c r="A152" s="534">
        <v>141</v>
      </c>
      <c r="B152" s="535">
        <f t="shared" si="14"/>
        <v>46818</v>
      </c>
      <c r="C152" s="536">
        <f t="shared" si="15"/>
        <v>8202.6839831290672</v>
      </c>
      <c r="D152" s="536">
        <f t="shared" si="16"/>
        <v>0</v>
      </c>
      <c r="E152" s="536">
        <f t="shared" si="18"/>
        <v>8202.6839831290672</v>
      </c>
      <c r="F152" s="536">
        <f t="shared" si="19"/>
        <v>3577.2027285842942</v>
      </c>
      <c r="G152" s="536">
        <f t="shared" si="17"/>
        <v>4625.481254544773</v>
      </c>
      <c r="H152" s="537">
        <f t="shared" si="20"/>
        <v>551480.54781678843</v>
      </c>
      <c r="I152" s="906"/>
    </row>
    <row r="153" spans="1:9" ht="15" customHeight="1" x14ac:dyDescent="0.65">
      <c r="A153" s="534">
        <v>142</v>
      </c>
      <c r="B153" s="535">
        <f t="shared" si="14"/>
        <v>46849</v>
      </c>
      <c r="C153" s="536">
        <f t="shared" si="15"/>
        <v>8202.6839831290672</v>
      </c>
      <c r="D153" s="536">
        <f t="shared" si="16"/>
        <v>0</v>
      </c>
      <c r="E153" s="536">
        <f t="shared" si="18"/>
        <v>8202.6839831290672</v>
      </c>
      <c r="F153" s="536">
        <f t="shared" si="19"/>
        <v>3607.012751322497</v>
      </c>
      <c r="G153" s="536">
        <f t="shared" si="17"/>
        <v>4595.6712318065702</v>
      </c>
      <c r="H153" s="537">
        <f t="shared" si="20"/>
        <v>547873.53506546596</v>
      </c>
      <c r="I153" s="906"/>
    </row>
    <row r="154" spans="1:9" ht="15" customHeight="1" x14ac:dyDescent="0.65">
      <c r="A154" s="534">
        <v>143</v>
      </c>
      <c r="B154" s="535">
        <f t="shared" si="14"/>
        <v>46879</v>
      </c>
      <c r="C154" s="536">
        <f t="shared" si="15"/>
        <v>8202.6839831290672</v>
      </c>
      <c r="D154" s="536">
        <f t="shared" si="16"/>
        <v>0</v>
      </c>
      <c r="E154" s="536">
        <f t="shared" si="18"/>
        <v>8202.6839831290672</v>
      </c>
      <c r="F154" s="536">
        <f t="shared" si="19"/>
        <v>3637.0711909168513</v>
      </c>
      <c r="G154" s="536">
        <f t="shared" si="17"/>
        <v>4565.6127922122159</v>
      </c>
      <c r="H154" s="537">
        <f t="shared" si="20"/>
        <v>544236.46387454914</v>
      </c>
      <c r="I154" s="906"/>
    </row>
    <row r="155" spans="1:9" ht="15" customHeight="1" x14ac:dyDescent="0.65">
      <c r="A155" s="534">
        <v>144</v>
      </c>
      <c r="B155" s="535">
        <f t="shared" si="14"/>
        <v>46910</v>
      </c>
      <c r="C155" s="536">
        <f t="shared" si="15"/>
        <v>8202.6839831290672</v>
      </c>
      <c r="D155" s="536">
        <f t="shared" si="16"/>
        <v>0</v>
      </c>
      <c r="E155" s="536">
        <f t="shared" si="18"/>
        <v>8202.6839831290672</v>
      </c>
      <c r="F155" s="536">
        <f t="shared" si="19"/>
        <v>3667.3801175078243</v>
      </c>
      <c r="G155" s="536">
        <f t="shared" si="17"/>
        <v>4535.3038656212429</v>
      </c>
      <c r="H155" s="537">
        <f t="shared" si="20"/>
        <v>540569.08375704137</v>
      </c>
      <c r="I155" s="906"/>
    </row>
    <row r="156" spans="1:9" ht="15" customHeight="1" x14ac:dyDescent="0.65">
      <c r="A156" s="534">
        <v>145</v>
      </c>
      <c r="B156" s="535">
        <f t="shared" si="14"/>
        <v>46940</v>
      </c>
      <c r="C156" s="536">
        <f t="shared" si="15"/>
        <v>8202.6839831290672</v>
      </c>
      <c r="D156" s="536">
        <f t="shared" si="16"/>
        <v>0</v>
      </c>
      <c r="E156" s="536">
        <f t="shared" si="18"/>
        <v>8202.6839831290672</v>
      </c>
      <c r="F156" s="536">
        <f t="shared" si="19"/>
        <v>3697.9416184870561</v>
      </c>
      <c r="G156" s="536">
        <f t="shared" si="17"/>
        <v>4504.7423646420111</v>
      </c>
      <c r="H156" s="537">
        <f t="shared" si="20"/>
        <v>536871.14213855437</v>
      </c>
      <c r="I156" s="906" t="s">
        <v>59</v>
      </c>
    </row>
    <row r="157" spans="1:9" ht="15" customHeight="1" x14ac:dyDescent="0.65">
      <c r="A157" s="534">
        <v>146</v>
      </c>
      <c r="B157" s="535">
        <f t="shared" si="14"/>
        <v>46971</v>
      </c>
      <c r="C157" s="536">
        <f t="shared" si="15"/>
        <v>8202.6839831290672</v>
      </c>
      <c r="D157" s="536">
        <f t="shared" si="16"/>
        <v>0</v>
      </c>
      <c r="E157" s="536">
        <f t="shared" si="18"/>
        <v>8202.6839831290672</v>
      </c>
      <c r="F157" s="536">
        <f t="shared" si="19"/>
        <v>3728.7577986411143</v>
      </c>
      <c r="G157" s="536">
        <f t="shared" si="17"/>
        <v>4473.9261844879529</v>
      </c>
      <c r="H157" s="537">
        <f t="shared" si="20"/>
        <v>533142.38433991326</v>
      </c>
      <c r="I157" s="906"/>
    </row>
    <row r="158" spans="1:9" ht="15" customHeight="1" x14ac:dyDescent="0.65">
      <c r="A158" s="534">
        <v>147</v>
      </c>
      <c r="B158" s="535">
        <f t="shared" si="14"/>
        <v>47002</v>
      </c>
      <c r="C158" s="536">
        <f t="shared" si="15"/>
        <v>8202.6839831290672</v>
      </c>
      <c r="D158" s="536">
        <f t="shared" si="16"/>
        <v>0</v>
      </c>
      <c r="E158" s="536">
        <f t="shared" si="18"/>
        <v>8202.6839831290672</v>
      </c>
      <c r="F158" s="536">
        <f t="shared" si="19"/>
        <v>3759.8307802964564</v>
      </c>
      <c r="G158" s="536">
        <f t="shared" si="17"/>
        <v>4442.8532028326108</v>
      </c>
      <c r="H158" s="537">
        <f t="shared" si="20"/>
        <v>529382.55355961679</v>
      </c>
      <c r="I158" s="906"/>
    </row>
    <row r="159" spans="1:9" ht="15" customHeight="1" x14ac:dyDescent="0.65">
      <c r="A159" s="534">
        <v>148</v>
      </c>
      <c r="B159" s="535">
        <f t="shared" si="14"/>
        <v>47032</v>
      </c>
      <c r="C159" s="536">
        <f t="shared" si="15"/>
        <v>8202.6839831290672</v>
      </c>
      <c r="D159" s="536">
        <f t="shared" si="16"/>
        <v>0</v>
      </c>
      <c r="E159" s="536">
        <f t="shared" si="18"/>
        <v>8202.6839831290672</v>
      </c>
      <c r="F159" s="536">
        <f t="shared" si="19"/>
        <v>3791.1627034655939</v>
      </c>
      <c r="G159" s="536">
        <f t="shared" si="17"/>
        <v>4411.5212796634733</v>
      </c>
      <c r="H159" s="537">
        <f t="shared" si="20"/>
        <v>525591.39085615124</v>
      </c>
      <c r="I159" s="906"/>
    </row>
    <row r="160" spans="1:9" ht="15" customHeight="1" x14ac:dyDescent="0.65">
      <c r="A160" s="534">
        <v>149</v>
      </c>
      <c r="B160" s="535">
        <f t="shared" si="14"/>
        <v>47063</v>
      </c>
      <c r="C160" s="536">
        <f t="shared" si="15"/>
        <v>8202.6839831290672</v>
      </c>
      <c r="D160" s="536">
        <f t="shared" si="16"/>
        <v>0</v>
      </c>
      <c r="E160" s="536">
        <f t="shared" si="18"/>
        <v>8202.6839831290672</v>
      </c>
      <c r="F160" s="536">
        <f t="shared" si="19"/>
        <v>3822.7557259944733</v>
      </c>
      <c r="G160" s="536">
        <f t="shared" si="17"/>
        <v>4379.9282571345939</v>
      </c>
      <c r="H160" s="537">
        <f t="shared" si="20"/>
        <v>521768.63513015676</v>
      </c>
      <c r="I160" s="906"/>
    </row>
    <row r="161" spans="1:9" ht="15" customHeight="1" x14ac:dyDescent="0.65">
      <c r="A161" s="534">
        <v>150</v>
      </c>
      <c r="B161" s="535">
        <f t="shared" si="14"/>
        <v>47093</v>
      </c>
      <c r="C161" s="536">
        <f t="shared" si="15"/>
        <v>8202.6839831290672</v>
      </c>
      <c r="D161" s="536">
        <f t="shared" si="16"/>
        <v>0</v>
      </c>
      <c r="E161" s="536">
        <f t="shared" si="18"/>
        <v>8202.6839831290672</v>
      </c>
      <c r="F161" s="536">
        <f t="shared" si="19"/>
        <v>3854.6120237110945</v>
      </c>
      <c r="G161" s="536">
        <f t="shared" si="17"/>
        <v>4348.0719594179727</v>
      </c>
      <c r="H161" s="537">
        <f t="shared" si="20"/>
        <v>517914.02310644567</v>
      </c>
      <c r="I161" s="906"/>
    </row>
    <row r="162" spans="1:9" ht="15" customHeight="1" x14ac:dyDescent="0.65">
      <c r="A162" s="534">
        <v>151</v>
      </c>
      <c r="B162" s="535">
        <f t="shared" si="14"/>
        <v>47124</v>
      </c>
      <c r="C162" s="536">
        <f t="shared" si="15"/>
        <v>8202.6839831290672</v>
      </c>
      <c r="D162" s="536">
        <f t="shared" si="16"/>
        <v>0</v>
      </c>
      <c r="E162" s="536">
        <f t="shared" si="18"/>
        <v>8202.6839831290672</v>
      </c>
      <c r="F162" s="536">
        <f t="shared" si="19"/>
        <v>3886.7337905753529</v>
      </c>
      <c r="G162" s="536">
        <f t="shared" si="17"/>
        <v>4315.9501925537143</v>
      </c>
      <c r="H162" s="537">
        <f t="shared" si="20"/>
        <v>514027.28931587032</v>
      </c>
      <c r="I162" s="906"/>
    </row>
    <row r="163" spans="1:9" ht="15" customHeight="1" x14ac:dyDescent="0.65">
      <c r="A163" s="534">
        <v>152</v>
      </c>
      <c r="B163" s="535">
        <f t="shared" si="14"/>
        <v>47155</v>
      </c>
      <c r="C163" s="536">
        <f t="shared" si="15"/>
        <v>8202.6839831290672</v>
      </c>
      <c r="D163" s="536">
        <f t="shared" si="16"/>
        <v>0</v>
      </c>
      <c r="E163" s="536">
        <f t="shared" si="18"/>
        <v>8202.6839831290672</v>
      </c>
      <c r="F163" s="536">
        <f t="shared" si="19"/>
        <v>3919.1232388301478</v>
      </c>
      <c r="G163" s="536">
        <f t="shared" si="17"/>
        <v>4283.5607442989194</v>
      </c>
      <c r="H163" s="537">
        <f t="shared" si="20"/>
        <v>510108.16607704019</v>
      </c>
      <c r="I163" s="906"/>
    </row>
    <row r="164" spans="1:9" ht="15" customHeight="1" x14ac:dyDescent="0.65">
      <c r="A164" s="534">
        <v>153</v>
      </c>
      <c r="B164" s="535">
        <f t="shared" si="14"/>
        <v>47183</v>
      </c>
      <c r="C164" s="536">
        <f t="shared" si="15"/>
        <v>8202.6839831290672</v>
      </c>
      <c r="D164" s="536">
        <f t="shared" si="16"/>
        <v>0</v>
      </c>
      <c r="E164" s="536">
        <f t="shared" si="18"/>
        <v>8202.6839831290672</v>
      </c>
      <c r="F164" s="536">
        <f t="shared" si="19"/>
        <v>3951.782599153732</v>
      </c>
      <c r="G164" s="536">
        <f t="shared" si="17"/>
        <v>4250.9013839753352</v>
      </c>
      <c r="H164" s="537">
        <f t="shared" si="20"/>
        <v>506156.38347788644</v>
      </c>
      <c r="I164" s="906"/>
    </row>
    <row r="165" spans="1:9" ht="15" customHeight="1" x14ac:dyDescent="0.65">
      <c r="A165" s="534">
        <v>154</v>
      </c>
      <c r="B165" s="535">
        <f t="shared" si="14"/>
        <v>47214</v>
      </c>
      <c r="C165" s="536">
        <f t="shared" si="15"/>
        <v>8202.6839831290672</v>
      </c>
      <c r="D165" s="536">
        <f t="shared" si="16"/>
        <v>0</v>
      </c>
      <c r="E165" s="536">
        <f t="shared" si="18"/>
        <v>8202.6839831290672</v>
      </c>
      <c r="F165" s="536">
        <f t="shared" si="19"/>
        <v>3984.7141208133471</v>
      </c>
      <c r="G165" s="536">
        <f t="shared" si="17"/>
        <v>4217.9698623157201</v>
      </c>
      <c r="H165" s="537">
        <f t="shared" si="20"/>
        <v>502171.66935707309</v>
      </c>
      <c r="I165" s="906"/>
    </row>
    <row r="166" spans="1:9" ht="15" customHeight="1" x14ac:dyDescent="0.65">
      <c r="A166" s="534">
        <v>155</v>
      </c>
      <c r="B166" s="535">
        <f t="shared" si="14"/>
        <v>47244</v>
      </c>
      <c r="C166" s="536">
        <f t="shared" si="15"/>
        <v>8202.6839831290672</v>
      </c>
      <c r="D166" s="536">
        <f t="shared" si="16"/>
        <v>0</v>
      </c>
      <c r="E166" s="536">
        <f t="shared" si="18"/>
        <v>8202.6839831290672</v>
      </c>
      <c r="F166" s="536">
        <f t="shared" si="19"/>
        <v>4017.9200718201246</v>
      </c>
      <c r="G166" s="536">
        <f t="shared" si="17"/>
        <v>4184.7639113089426</v>
      </c>
      <c r="H166" s="537">
        <f t="shared" si="20"/>
        <v>498153.74928525294</v>
      </c>
      <c r="I166" s="906"/>
    </row>
    <row r="167" spans="1:9" ht="15" customHeight="1" x14ac:dyDescent="0.65">
      <c r="A167" s="534">
        <v>156</v>
      </c>
      <c r="B167" s="535">
        <f t="shared" si="14"/>
        <v>47275</v>
      </c>
      <c r="C167" s="536">
        <f t="shared" si="15"/>
        <v>8202.6839831290672</v>
      </c>
      <c r="D167" s="536">
        <f t="shared" si="16"/>
        <v>0</v>
      </c>
      <c r="E167" s="536">
        <f t="shared" si="18"/>
        <v>8202.6839831290672</v>
      </c>
      <c r="F167" s="536">
        <f t="shared" si="19"/>
        <v>4051.4027390852925</v>
      </c>
      <c r="G167" s="536">
        <f t="shared" si="17"/>
        <v>4151.2812440437747</v>
      </c>
      <c r="H167" s="537">
        <f t="shared" si="20"/>
        <v>494102.34654616762</v>
      </c>
      <c r="I167" s="906"/>
    </row>
    <row r="168" spans="1:9" ht="15" customHeight="1" x14ac:dyDescent="0.65">
      <c r="A168" s="534">
        <v>157</v>
      </c>
      <c r="B168" s="535">
        <f t="shared" si="14"/>
        <v>47305</v>
      </c>
      <c r="C168" s="536">
        <f t="shared" si="15"/>
        <v>8202.6839831290672</v>
      </c>
      <c r="D168" s="536">
        <f t="shared" si="16"/>
        <v>0</v>
      </c>
      <c r="E168" s="536">
        <f t="shared" si="18"/>
        <v>8202.6839831290672</v>
      </c>
      <c r="F168" s="536">
        <f t="shared" si="19"/>
        <v>4085.1644285776702</v>
      </c>
      <c r="G168" s="536">
        <f t="shared" si="17"/>
        <v>4117.5195545513971</v>
      </c>
      <c r="H168" s="537">
        <f t="shared" si="20"/>
        <v>490017.18211758998</v>
      </c>
      <c r="I168" s="906" t="s">
        <v>60</v>
      </c>
    </row>
    <row r="169" spans="1:9" ht="15" customHeight="1" x14ac:dyDescent="0.65">
      <c r="A169" s="534">
        <v>158</v>
      </c>
      <c r="B169" s="535">
        <f t="shared" si="14"/>
        <v>47336</v>
      </c>
      <c r="C169" s="536">
        <f t="shared" si="15"/>
        <v>8202.6839831290672</v>
      </c>
      <c r="D169" s="536">
        <f t="shared" si="16"/>
        <v>0</v>
      </c>
      <c r="E169" s="536">
        <f t="shared" si="18"/>
        <v>8202.6839831290672</v>
      </c>
      <c r="F169" s="536">
        <f t="shared" si="19"/>
        <v>4119.2074654824846</v>
      </c>
      <c r="G169" s="536">
        <f t="shared" si="17"/>
        <v>4083.476517646583</v>
      </c>
      <c r="H169" s="537">
        <f t="shared" si="20"/>
        <v>485897.97465210751</v>
      </c>
      <c r="I169" s="906"/>
    </row>
    <row r="170" spans="1:9" ht="15" customHeight="1" x14ac:dyDescent="0.65">
      <c r="A170" s="534">
        <v>159</v>
      </c>
      <c r="B170" s="535">
        <f t="shared" si="14"/>
        <v>47367</v>
      </c>
      <c r="C170" s="536">
        <f t="shared" si="15"/>
        <v>8202.6839831290672</v>
      </c>
      <c r="D170" s="536">
        <f t="shared" si="16"/>
        <v>0</v>
      </c>
      <c r="E170" s="536">
        <f t="shared" si="18"/>
        <v>8202.6839831290672</v>
      </c>
      <c r="F170" s="536">
        <f t="shared" si="19"/>
        <v>4153.534194361504</v>
      </c>
      <c r="G170" s="536">
        <f t="shared" si="17"/>
        <v>4049.1497887675628</v>
      </c>
      <c r="H170" s="537">
        <f t="shared" si="20"/>
        <v>481744.44045774604</v>
      </c>
      <c r="I170" s="906"/>
    </row>
    <row r="171" spans="1:9" ht="15" customHeight="1" x14ac:dyDescent="0.65">
      <c r="A171" s="534">
        <v>160</v>
      </c>
      <c r="B171" s="535">
        <f t="shared" si="14"/>
        <v>47397</v>
      </c>
      <c r="C171" s="536">
        <f t="shared" si="15"/>
        <v>8202.6839831290672</v>
      </c>
      <c r="D171" s="536">
        <f t="shared" si="16"/>
        <v>0</v>
      </c>
      <c r="E171" s="536">
        <f t="shared" si="18"/>
        <v>8202.6839831290672</v>
      </c>
      <c r="F171" s="536">
        <f t="shared" si="19"/>
        <v>4188.146979314517</v>
      </c>
      <c r="G171" s="536">
        <f t="shared" si="17"/>
        <v>4014.5370038145502</v>
      </c>
      <c r="H171" s="537">
        <f t="shared" si="20"/>
        <v>477556.29347843153</v>
      </c>
      <c r="I171" s="906"/>
    </row>
    <row r="172" spans="1:9" ht="15" customHeight="1" x14ac:dyDescent="0.65">
      <c r="A172" s="534">
        <v>161</v>
      </c>
      <c r="B172" s="535">
        <f t="shared" si="14"/>
        <v>47428</v>
      </c>
      <c r="C172" s="536">
        <f t="shared" si="15"/>
        <v>8202.6839831290672</v>
      </c>
      <c r="D172" s="536">
        <f t="shared" si="16"/>
        <v>0</v>
      </c>
      <c r="E172" s="536">
        <f t="shared" si="18"/>
        <v>8202.6839831290672</v>
      </c>
      <c r="F172" s="536">
        <f t="shared" si="19"/>
        <v>4223.0482041421383</v>
      </c>
      <c r="G172" s="536">
        <f t="shared" si="17"/>
        <v>3979.6357789869294</v>
      </c>
      <c r="H172" s="537">
        <f t="shared" si="20"/>
        <v>473333.24527428939</v>
      </c>
      <c r="I172" s="906"/>
    </row>
    <row r="173" spans="1:9" ht="15" customHeight="1" x14ac:dyDescent="0.65">
      <c r="A173" s="534">
        <v>162</v>
      </c>
      <c r="B173" s="535">
        <f t="shared" si="14"/>
        <v>47458</v>
      </c>
      <c r="C173" s="536">
        <f t="shared" si="15"/>
        <v>8202.6839831290672</v>
      </c>
      <c r="D173" s="536">
        <f t="shared" si="16"/>
        <v>0</v>
      </c>
      <c r="E173" s="536">
        <f t="shared" si="18"/>
        <v>8202.6839831290672</v>
      </c>
      <c r="F173" s="536">
        <f t="shared" si="19"/>
        <v>4258.2402725099892</v>
      </c>
      <c r="G173" s="536">
        <f t="shared" si="17"/>
        <v>3944.443710619078</v>
      </c>
      <c r="H173" s="537">
        <f t="shared" si="20"/>
        <v>469075.00500177941</v>
      </c>
      <c r="I173" s="906"/>
    </row>
    <row r="174" spans="1:9" ht="15" customHeight="1" x14ac:dyDescent="0.65">
      <c r="A174" s="534">
        <v>163</v>
      </c>
      <c r="B174" s="535">
        <f t="shared" si="14"/>
        <v>47489</v>
      </c>
      <c r="C174" s="536">
        <f t="shared" si="15"/>
        <v>8202.6839831290672</v>
      </c>
      <c r="D174" s="536">
        <f t="shared" si="16"/>
        <v>0</v>
      </c>
      <c r="E174" s="536">
        <f t="shared" si="18"/>
        <v>8202.6839831290672</v>
      </c>
      <c r="F174" s="536">
        <f t="shared" si="19"/>
        <v>4293.7256081142386</v>
      </c>
      <c r="G174" s="536">
        <f t="shared" si="17"/>
        <v>3908.9583750148286</v>
      </c>
      <c r="H174" s="537">
        <f t="shared" si="20"/>
        <v>464781.2793936652</v>
      </c>
      <c r="I174" s="906"/>
    </row>
    <row r="175" spans="1:9" ht="15" customHeight="1" x14ac:dyDescent="0.65">
      <c r="A175" s="534">
        <v>164</v>
      </c>
      <c r="B175" s="535">
        <f t="shared" si="14"/>
        <v>47520</v>
      </c>
      <c r="C175" s="536">
        <f t="shared" si="15"/>
        <v>8202.6839831290672</v>
      </c>
      <c r="D175" s="536">
        <f t="shared" si="16"/>
        <v>0</v>
      </c>
      <c r="E175" s="536">
        <f t="shared" si="18"/>
        <v>8202.6839831290672</v>
      </c>
      <c r="F175" s="536">
        <f t="shared" si="19"/>
        <v>4329.5066548485238</v>
      </c>
      <c r="G175" s="536">
        <f t="shared" si="17"/>
        <v>3873.1773282805434</v>
      </c>
      <c r="H175" s="537">
        <f t="shared" si="20"/>
        <v>460451.77273881668</v>
      </c>
      <c r="I175" s="906"/>
    </row>
    <row r="176" spans="1:9" ht="15" customHeight="1" x14ac:dyDescent="0.65">
      <c r="A176" s="534">
        <v>165</v>
      </c>
      <c r="B176" s="535">
        <f t="shared" si="14"/>
        <v>47548</v>
      </c>
      <c r="C176" s="536">
        <f t="shared" si="15"/>
        <v>8202.6839831290672</v>
      </c>
      <c r="D176" s="536">
        <f t="shared" si="16"/>
        <v>0</v>
      </c>
      <c r="E176" s="536">
        <f t="shared" si="18"/>
        <v>8202.6839831290672</v>
      </c>
      <c r="F176" s="536">
        <f t="shared" si="19"/>
        <v>4365.5858769722618</v>
      </c>
      <c r="G176" s="536">
        <f t="shared" si="17"/>
        <v>3837.0981061568054</v>
      </c>
      <c r="H176" s="537">
        <f t="shared" si="20"/>
        <v>456086.18686184444</v>
      </c>
      <c r="I176" s="906"/>
    </row>
    <row r="177" spans="1:9" ht="15" customHeight="1" x14ac:dyDescent="0.65">
      <c r="A177" s="534">
        <v>166</v>
      </c>
      <c r="B177" s="535">
        <f t="shared" si="14"/>
        <v>47579</v>
      </c>
      <c r="C177" s="536">
        <f t="shared" si="15"/>
        <v>8202.6839831290672</v>
      </c>
      <c r="D177" s="536">
        <f t="shared" si="16"/>
        <v>0</v>
      </c>
      <c r="E177" s="536">
        <f t="shared" si="18"/>
        <v>8202.6839831290672</v>
      </c>
      <c r="F177" s="536">
        <f t="shared" si="19"/>
        <v>4401.9657592803633</v>
      </c>
      <c r="G177" s="536">
        <f t="shared" si="17"/>
        <v>3800.7182238487035</v>
      </c>
      <c r="H177" s="537">
        <f t="shared" si="20"/>
        <v>451684.22110256407</v>
      </c>
      <c r="I177" s="906"/>
    </row>
    <row r="178" spans="1:9" ht="15" customHeight="1" x14ac:dyDescent="0.65">
      <c r="A178" s="534">
        <v>167</v>
      </c>
      <c r="B178" s="535">
        <f t="shared" si="14"/>
        <v>47609</v>
      </c>
      <c r="C178" s="536">
        <f t="shared" si="15"/>
        <v>8202.6839831290672</v>
      </c>
      <c r="D178" s="536">
        <f t="shared" si="16"/>
        <v>0</v>
      </c>
      <c r="E178" s="536">
        <f t="shared" si="18"/>
        <v>8202.6839831290672</v>
      </c>
      <c r="F178" s="536">
        <f t="shared" si="19"/>
        <v>4438.6488072743668</v>
      </c>
      <c r="G178" s="536">
        <f t="shared" si="17"/>
        <v>3764.0351758547004</v>
      </c>
      <c r="H178" s="537">
        <f t="shared" si="20"/>
        <v>447245.57229528972</v>
      </c>
      <c r="I178" s="906"/>
    </row>
    <row r="179" spans="1:9" ht="15" customHeight="1" x14ac:dyDescent="0.65">
      <c r="A179" s="534">
        <v>168</v>
      </c>
      <c r="B179" s="535">
        <f t="shared" si="14"/>
        <v>47640</v>
      </c>
      <c r="C179" s="536">
        <f t="shared" si="15"/>
        <v>8202.6839831290672</v>
      </c>
      <c r="D179" s="536">
        <f t="shared" si="16"/>
        <v>0</v>
      </c>
      <c r="E179" s="536">
        <f t="shared" si="18"/>
        <v>8202.6839831290672</v>
      </c>
      <c r="F179" s="536">
        <f t="shared" si="19"/>
        <v>4475.6375473349863</v>
      </c>
      <c r="G179" s="536">
        <f t="shared" si="17"/>
        <v>3727.0464357940809</v>
      </c>
      <c r="H179" s="537">
        <f t="shared" si="20"/>
        <v>442769.93474795471</v>
      </c>
      <c r="I179" s="906"/>
    </row>
    <row r="180" spans="1:9" ht="15" customHeight="1" x14ac:dyDescent="0.65">
      <c r="A180" s="534">
        <v>169</v>
      </c>
      <c r="B180" s="535">
        <f t="shared" si="14"/>
        <v>47670</v>
      </c>
      <c r="C180" s="536">
        <f t="shared" si="15"/>
        <v>8202.6839831290672</v>
      </c>
      <c r="D180" s="536">
        <f t="shared" si="16"/>
        <v>0</v>
      </c>
      <c r="E180" s="536">
        <f t="shared" si="18"/>
        <v>8202.6839831290672</v>
      </c>
      <c r="F180" s="536">
        <f t="shared" si="19"/>
        <v>4512.9345268961115</v>
      </c>
      <c r="G180" s="536">
        <f t="shared" si="17"/>
        <v>3689.7494562329557</v>
      </c>
      <c r="H180" s="537">
        <f t="shared" si="20"/>
        <v>438257.00022105861</v>
      </c>
      <c r="I180" s="906" t="s">
        <v>61</v>
      </c>
    </row>
    <row r="181" spans="1:9" ht="15" customHeight="1" x14ac:dyDescent="0.65">
      <c r="A181" s="534">
        <v>170</v>
      </c>
      <c r="B181" s="535">
        <f t="shared" si="14"/>
        <v>47701</v>
      </c>
      <c r="C181" s="536">
        <f t="shared" si="15"/>
        <v>8202.6839831290672</v>
      </c>
      <c r="D181" s="536">
        <f t="shared" si="16"/>
        <v>0</v>
      </c>
      <c r="E181" s="536">
        <f t="shared" si="18"/>
        <v>8202.6839831290672</v>
      </c>
      <c r="F181" s="536">
        <f t="shared" si="19"/>
        <v>4550.5423146202456</v>
      </c>
      <c r="G181" s="536">
        <f t="shared" si="17"/>
        <v>3652.1416685088216</v>
      </c>
      <c r="H181" s="537">
        <f t="shared" si="20"/>
        <v>433706.45790643839</v>
      </c>
      <c r="I181" s="906"/>
    </row>
    <row r="182" spans="1:9" ht="15" customHeight="1" x14ac:dyDescent="0.65">
      <c r="A182" s="534">
        <v>171</v>
      </c>
      <c r="B182" s="535">
        <f t="shared" si="14"/>
        <v>47732</v>
      </c>
      <c r="C182" s="536">
        <f t="shared" si="15"/>
        <v>8202.6839831290672</v>
      </c>
      <c r="D182" s="536">
        <f t="shared" si="16"/>
        <v>0</v>
      </c>
      <c r="E182" s="536">
        <f t="shared" si="18"/>
        <v>8202.6839831290672</v>
      </c>
      <c r="F182" s="536">
        <f t="shared" si="19"/>
        <v>4588.4635005754135</v>
      </c>
      <c r="G182" s="536">
        <f t="shared" si="17"/>
        <v>3614.2204825536533</v>
      </c>
      <c r="H182" s="537">
        <f t="shared" si="20"/>
        <v>429117.99440586299</v>
      </c>
      <c r="I182" s="906"/>
    </row>
    <row r="183" spans="1:9" ht="15" customHeight="1" x14ac:dyDescent="0.65">
      <c r="A183" s="534">
        <v>172</v>
      </c>
      <c r="B183" s="535">
        <f t="shared" si="14"/>
        <v>47762</v>
      </c>
      <c r="C183" s="536">
        <f t="shared" si="15"/>
        <v>8202.6839831290672</v>
      </c>
      <c r="D183" s="536">
        <f t="shared" si="16"/>
        <v>0</v>
      </c>
      <c r="E183" s="536">
        <f t="shared" si="18"/>
        <v>8202.6839831290672</v>
      </c>
      <c r="F183" s="536">
        <f t="shared" si="19"/>
        <v>4626.7006964135417</v>
      </c>
      <c r="G183" s="536">
        <f t="shared" si="17"/>
        <v>3575.9832867155251</v>
      </c>
      <c r="H183" s="537">
        <f t="shared" si="20"/>
        <v>424491.29370944947</v>
      </c>
      <c r="I183" s="906"/>
    </row>
    <row r="184" spans="1:9" ht="15" customHeight="1" x14ac:dyDescent="0.65">
      <c r="A184" s="534">
        <v>173</v>
      </c>
      <c r="B184" s="535">
        <f t="shared" si="14"/>
        <v>47793</v>
      </c>
      <c r="C184" s="536">
        <f t="shared" si="15"/>
        <v>8202.6839831290672</v>
      </c>
      <c r="D184" s="536">
        <f t="shared" si="16"/>
        <v>0</v>
      </c>
      <c r="E184" s="536">
        <f t="shared" si="18"/>
        <v>8202.6839831290672</v>
      </c>
      <c r="F184" s="536">
        <f t="shared" si="19"/>
        <v>4665.2565355503211</v>
      </c>
      <c r="G184" s="536">
        <f t="shared" si="17"/>
        <v>3537.4274475787456</v>
      </c>
      <c r="H184" s="537">
        <f t="shared" si="20"/>
        <v>419826.03717389912</v>
      </c>
      <c r="I184" s="906"/>
    </row>
    <row r="185" spans="1:9" ht="15" customHeight="1" x14ac:dyDescent="0.65">
      <c r="A185" s="534">
        <v>174</v>
      </c>
      <c r="B185" s="535">
        <f t="shared" si="14"/>
        <v>47823</v>
      </c>
      <c r="C185" s="536">
        <f t="shared" si="15"/>
        <v>8202.6839831290672</v>
      </c>
      <c r="D185" s="536">
        <f t="shared" si="16"/>
        <v>0</v>
      </c>
      <c r="E185" s="536">
        <f t="shared" si="18"/>
        <v>8202.6839831290672</v>
      </c>
      <c r="F185" s="536">
        <f t="shared" si="19"/>
        <v>4704.1336733465741</v>
      </c>
      <c r="G185" s="536">
        <f t="shared" si="17"/>
        <v>3498.5503097824926</v>
      </c>
      <c r="H185" s="537">
        <f t="shared" si="20"/>
        <v>415121.90350055252</v>
      </c>
      <c r="I185" s="906"/>
    </row>
    <row r="186" spans="1:9" ht="15" customHeight="1" x14ac:dyDescent="0.65">
      <c r="A186" s="534">
        <v>175</v>
      </c>
      <c r="B186" s="535">
        <f t="shared" si="14"/>
        <v>47854</v>
      </c>
      <c r="C186" s="536">
        <f t="shared" si="15"/>
        <v>8202.6839831290672</v>
      </c>
      <c r="D186" s="536">
        <f t="shared" si="16"/>
        <v>0</v>
      </c>
      <c r="E186" s="536">
        <f t="shared" si="18"/>
        <v>8202.6839831290672</v>
      </c>
      <c r="F186" s="536">
        <f t="shared" si="19"/>
        <v>4743.334787291129</v>
      </c>
      <c r="G186" s="536">
        <f t="shared" si="17"/>
        <v>3459.3491958379377</v>
      </c>
      <c r="H186" s="537">
        <f t="shared" si="20"/>
        <v>410378.5687132614</v>
      </c>
      <c r="I186" s="906"/>
    </row>
    <row r="187" spans="1:9" ht="15" customHeight="1" x14ac:dyDescent="0.65">
      <c r="A187" s="534">
        <v>176</v>
      </c>
      <c r="B187" s="535">
        <f t="shared" si="14"/>
        <v>47885</v>
      </c>
      <c r="C187" s="536">
        <f t="shared" si="15"/>
        <v>8202.6839831290672</v>
      </c>
      <c r="D187" s="536">
        <f t="shared" si="16"/>
        <v>0</v>
      </c>
      <c r="E187" s="536">
        <f t="shared" si="18"/>
        <v>8202.6839831290672</v>
      </c>
      <c r="F187" s="536">
        <f t="shared" si="19"/>
        <v>4782.8625771852221</v>
      </c>
      <c r="G187" s="536">
        <f t="shared" si="17"/>
        <v>3419.8214059438451</v>
      </c>
      <c r="H187" s="537">
        <f t="shared" si="20"/>
        <v>405595.70613607619</v>
      </c>
      <c r="I187" s="906"/>
    </row>
    <row r="188" spans="1:9" ht="15" customHeight="1" x14ac:dyDescent="0.65">
      <c r="A188" s="534">
        <v>177</v>
      </c>
      <c r="B188" s="535">
        <f t="shared" si="14"/>
        <v>47913</v>
      </c>
      <c r="C188" s="536">
        <f t="shared" si="15"/>
        <v>8202.6839831290672</v>
      </c>
      <c r="D188" s="536">
        <f t="shared" si="16"/>
        <v>0</v>
      </c>
      <c r="E188" s="536">
        <f t="shared" si="18"/>
        <v>8202.6839831290672</v>
      </c>
      <c r="F188" s="536">
        <f t="shared" si="19"/>
        <v>4822.7197653284329</v>
      </c>
      <c r="G188" s="536">
        <f t="shared" si="17"/>
        <v>3379.9642178006347</v>
      </c>
      <c r="H188" s="537">
        <f t="shared" si="20"/>
        <v>400772.98637074773</v>
      </c>
      <c r="I188" s="906"/>
    </row>
    <row r="189" spans="1:9" ht="15" customHeight="1" x14ac:dyDescent="0.65">
      <c r="A189" s="534">
        <v>178</v>
      </c>
      <c r="B189" s="535">
        <f t="shared" si="14"/>
        <v>47944</v>
      </c>
      <c r="C189" s="536">
        <f t="shared" si="15"/>
        <v>8202.6839831290672</v>
      </c>
      <c r="D189" s="536">
        <f t="shared" si="16"/>
        <v>0</v>
      </c>
      <c r="E189" s="536">
        <f t="shared" si="18"/>
        <v>8202.6839831290672</v>
      </c>
      <c r="F189" s="536">
        <f t="shared" si="19"/>
        <v>4862.9090967061693</v>
      </c>
      <c r="G189" s="536">
        <f t="shared" si="17"/>
        <v>3339.7748864228979</v>
      </c>
      <c r="H189" s="537">
        <f t="shared" si="20"/>
        <v>395910.07727404154</v>
      </c>
      <c r="I189" s="906"/>
    </row>
    <row r="190" spans="1:9" ht="15" customHeight="1" x14ac:dyDescent="0.65">
      <c r="A190" s="534">
        <v>179</v>
      </c>
      <c r="B190" s="535">
        <f t="shared" si="14"/>
        <v>47974</v>
      </c>
      <c r="C190" s="536">
        <f t="shared" si="15"/>
        <v>8202.6839831290672</v>
      </c>
      <c r="D190" s="536">
        <f t="shared" si="16"/>
        <v>0</v>
      </c>
      <c r="E190" s="536">
        <f t="shared" si="18"/>
        <v>8202.6839831290672</v>
      </c>
      <c r="F190" s="536">
        <f t="shared" si="19"/>
        <v>4903.4333391787204</v>
      </c>
      <c r="G190" s="536">
        <f t="shared" si="17"/>
        <v>3299.2506439503463</v>
      </c>
      <c r="H190" s="537">
        <f t="shared" si="20"/>
        <v>391006.6439348628</v>
      </c>
      <c r="I190" s="906"/>
    </row>
    <row r="191" spans="1:9" ht="15" customHeight="1" x14ac:dyDescent="0.65">
      <c r="A191" s="534">
        <v>180</v>
      </c>
      <c r="B191" s="535">
        <f t="shared" si="14"/>
        <v>48005</v>
      </c>
      <c r="C191" s="536">
        <f t="shared" si="15"/>
        <v>8202.6839831290672</v>
      </c>
      <c r="D191" s="536">
        <f t="shared" si="16"/>
        <v>0</v>
      </c>
      <c r="E191" s="536">
        <f t="shared" si="18"/>
        <v>8202.6839831290672</v>
      </c>
      <c r="F191" s="536">
        <f t="shared" si="19"/>
        <v>4944.2952836718778</v>
      </c>
      <c r="G191" s="536">
        <f t="shared" si="17"/>
        <v>3258.3886994571899</v>
      </c>
      <c r="H191" s="537">
        <f t="shared" si="20"/>
        <v>386062.34865119093</v>
      </c>
      <c r="I191" s="906"/>
    </row>
    <row r="192" spans="1:9" ht="15" customHeight="1" x14ac:dyDescent="0.65">
      <c r="A192" s="534">
        <v>181</v>
      </c>
      <c r="B192" s="535">
        <f t="shared" si="14"/>
        <v>48035</v>
      </c>
      <c r="C192" s="536">
        <f t="shared" si="15"/>
        <v>8202.6839831290672</v>
      </c>
      <c r="D192" s="536">
        <f t="shared" si="16"/>
        <v>0</v>
      </c>
      <c r="E192" s="536">
        <f t="shared" si="18"/>
        <v>8202.6839831290672</v>
      </c>
      <c r="F192" s="536">
        <f t="shared" si="19"/>
        <v>4985.4977443691423</v>
      </c>
      <c r="G192" s="536">
        <f t="shared" si="17"/>
        <v>3217.1862387599244</v>
      </c>
      <c r="H192" s="537">
        <f t="shared" si="20"/>
        <v>381076.85090682178</v>
      </c>
      <c r="I192" s="906" t="s">
        <v>62</v>
      </c>
    </row>
    <row r="193" spans="1:9" ht="15" customHeight="1" x14ac:dyDescent="0.65">
      <c r="A193" s="534">
        <v>182</v>
      </c>
      <c r="B193" s="535">
        <f t="shared" si="14"/>
        <v>48066</v>
      </c>
      <c r="C193" s="536">
        <f t="shared" si="15"/>
        <v>8202.6839831290672</v>
      </c>
      <c r="D193" s="536">
        <f t="shared" si="16"/>
        <v>0</v>
      </c>
      <c r="E193" s="536">
        <f t="shared" si="18"/>
        <v>8202.6839831290672</v>
      </c>
      <c r="F193" s="536">
        <f t="shared" si="19"/>
        <v>5027.0435589055523</v>
      </c>
      <c r="G193" s="536">
        <f t="shared" si="17"/>
        <v>3175.6404242235149</v>
      </c>
      <c r="H193" s="537">
        <f t="shared" si="20"/>
        <v>376049.80734791624</v>
      </c>
      <c r="I193" s="906"/>
    </row>
    <row r="194" spans="1:9" ht="15" customHeight="1" x14ac:dyDescent="0.65">
      <c r="A194" s="534">
        <v>183</v>
      </c>
      <c r="B194" s="535">
        <f t="shared" si="14"/>
        <v>48097</v>
      </c>
      <c r="C194" s="536">
        <f t="shared" si="15"/>
        <v>8202.6839831290672</v>
      </c>
      <c r="D194" s="536">
        <f t="shared" si="16"/>
        <v>0</v>
      </c>
      <c r="E194" s="536">
        <f t="shared" si="18"/>
        <v>8202.6839831290672</v>
      </c>
      <c r="F194" s="536">
        <f t="shared" si="19"/>
        <v>5068.9355885630985</v>
      </c>
      <c r="G194" s="536">
        <f t="shared" si="17"/>
        <v>3133.7483945659687</v>
      </c>
      <c r="H194" s="537">
        <f t="shared" si="20"/>
        <v>370980.87175935315</v>
      </c>
      <c r="I194" s="906"/>
    </row>
    <row r="195" spans="1:9" ht="15" customHeight="1" x14ac:dyDescent="0.65">
      <c r="A195" s="534">
        <v>184</v>
      </c>
      <c r="B195" s="535">
        <f t="shared" si="14"/>
        <v>48127</v>
      </c>
      <c r="C195" s="536">
        <f t="shared" si="15"/>
        <v>8202.6839831290672</v>
      </c>
      <c r="D195" s="536">
        <f t="shared" si="16"/>
        <v>0</v>
      </c>
      <c r="E195" s="536">
        <f t="shared" si="18"/>
        <v>8202.6839831290672</v>
      </c>
      <c r="F195" s="536">
        <f t="shared" si="19"/>
        <v>5111.176718467791</v>
      </c>
      <c r="G195" s="536">
        <f t="shared" si="17"/>
        <v>3091.5072646612762</v>
      </c>
      <c r="H195" s="537">
        <f t="shared" si="20"/>
        <v>365869.69504088536</v>
      </c>
      <c r="I195" s="906"/>
    </row>
    <row r="196" spans="1:9" ht="15" customHeight="1" x14ac:dyDescent="0.65">
      <c r="A196" s="534">
        <v>185</v>
      </c>
      <c r="B196" s="535">
        <f t="shared" si="14"/>
        <v>48158</v>
      </c>
      <c r="C196" s="536">
        <f t="shared" si="15"/>
        <v>8202.6839831290672</v>
      </c>
      <c r="D196" s="536">
        <f t="shared" si="16"/>
        <v>0</v>
      </c>
      <c r="E196" s="536">
        <f t="shared" si="18"/>
        <v>8202.6839831290672</v>
      </c>
      <c r="F196" s="536">
        <f t="shared" si="19"/>
        <v>5153.7698577883557</v>
      </c>
      <c r="G196" s="536">
        <f t="shared" si="17"/>
        <v>3048.9141253407115</v>
      </c>
      <c r="H196" s="537">
        <f t="shared" si="20"/>
        <v>360715.92518309702</v>
      </c>
      <c r="I196" s="906"/>
    </row>
    <row r="197" spans="1:9" ht="15" customHeight="1" x14ac:dyDescent="0.65">
      <c r="A197" s="534">
        <v>186</v>
      </c>
      <c r="B197" s="535">
        <f t="shared" si="14"/>
        <v>48188</v>
      </c>
      <c r="C197" s="536">
        <f t="shared" si="15"/>
        <v>8202.6839831290672</v>
      </c>
      <c r="D197" s="536">
        <f t="shared" si="16"/>
        <v>0</v>
      </c>
      <c r="E197" s="536">
        <f t="shared" si="18"/>
        <v>8202.6839831290672</v>
      </c>
      <c r="F197" s="536">
        <f t="shared" si="19"/>
        <v>5196.7179399365923</v>
      </c>
      <c r="G197" s="536">
        <f t="shared" si="17"/>
        <v>3005.9660431924749</v>
      </c>
      <c r="H197" s="537">
        <f t="shared" si="20"/>
        <v>355519.2072431604</v>
      </c>
      <c r="I197" s="906"/>
    </row>
    <row r="198" spans="1:9" ht="15" customHeight="1" x14ac:dyDescent="0.65">
      <c r="A198" s="534">
        <v>187</v>
      </c>
      <c r="B198" s="535">
        <f t="shared" si="14"/>
        <v>48219</v>
      </c>
      <c r="C198" s="536">
        <f t="shared" si="15"/>
        <v>8202.6839831290672</v>
      </c>
      <c r="D198" s="536">
        <f t="shared" si="16"/>
        <v>0</v>
      </c>
      <c r="E198" s="536">
        <f t="shared" si="18"/>
        <v>8202.6839831290672</v>
      </c>
      <c r="F198" s="536">
        <f t="shared" si="19"/>
        <v>5240.0239227693974</v>
      </c>
      <c r="G198" s="536">
        <f t="shared" si="17"/>
        <v>2962.6600603596698</v>
      </c>
      <c r="H198" s="537">
        <f t="shared" si="20"/>
        <v>350279.18332039099</v>
      </c>
      <c r="I198" s="906"/>
    </row>
    <row r="199" spans="1:9" ht="15" customHeight="1" x14ac:dyDescent="0.65">
      <c r="A199" s="534">
        <v>188</v>
      </c>
      <c r="B199" s="535">
        <f t="shared" si="14"/>
        <v>48250</v>
      </c>
      <c r="C199" s="536">
        <f t="shared" si="15"/>
        <v>8202.6839831290672</v>
      </c>
      <c r="D199" s="536">
        <f t="shared" si="16"/>
        <v>0</v>
      </c>
      <c r="E199" s="536">
        <f t="shared" si="18"/>
        <v>8202.6839831290672</v>
      </c>
      <c r="F199" s="536">
        <f t="shared" si="19"/>
        <v>5283.6907887924754</v>
      </c>
      <c r="G199" s="536">
        <f t="shared" si="17"/>
        <v>2918.9931943365914</v>
      </c>
      <c r="H199" s="537">
        <f t="shared" si="20"/>
        <v>344995.49253159855</v>
      </c>
      <c r="I199" s="906"/>
    </row>
    <row r="200" spans="1:9" ht="15" customHeight="1" x14ac:dyDescent="0.65">
      <c r="A200" s="534">
        <v>189</v>
      </c>
      <c r="B200" s="535">
        <f t="shared" si="14"/>
        <v>48279</v>
      </c>
      <c r="C200" s="536">
        <f t="shared" si="15"/>
        <v>8202.6839831290672</v>
      </c>
      <c r="D200" s="536">
        <f t="shared" si="16"/>
        <v>0</v>
      </c>
      <c r="E200" s="536">
        <f t="shared" si="18"/>
        <v>8202.6839831290672</v>
      </c>
      <c r="F200" s="536">
        <f t="shared" si="19"/>
        <v>5327.7215453657464</v>
      </c>
      <c r="G200" s="536">
        <f t="shared" si="17"/>
        <v>2874.9624377633213</v>
      </c>
      <c r="H200" s="537">
        <f t="shared" si="20"/>
        <v>339667.77098623279</v>
      </c>
      <c r="I200" s="906"/>
    </row>
    <row r="201" spans="1:9" ht="15" customHeight="1" x14ac:dyDescent="0.65">
      <c r="A201" s="534">
        <v>190</v>
      </c>
      <c r="B201" s="535">
        <f t="shared" si="14"/>
        <v>48310</v>
      </c>
      <c r="C201" s="536">
        <f t="shared" si="15"/>
        <v>8202.6839831290672</v>
      </c>
      <c r="D201" s="536">
        <f t="shared" si="16"/>
        <v>0</v>
      </c>
      <c r="E201" s="536">
        <f t="shared" si="18"/>
        <v>8202.6839831290672</v>
      </c>
      <c r="F201" s="536">
        <f t="shared" si="19"/>
        <v>5372.1192249104606</v>
      </c>
      <c r="G201" s="536">
        <f t="shared" si="17"/>
        <v>2830.5647582186066</v>
      </c>
      <c r="H201" s="537">
        <f t="shared" si="20"/>
        <v>334295.65176132234</v>
      </c>
      <c r="I201" s="906"/>
    </row>
    <row r="202" spans="1:9" ht="15" customHeight="1" x14ac:dyDescent="0.65">
      <c r="A202" s="534">
        <v>191</v>
      </c>
      <c r="B202" s="535">
        <f t="shared" si="14"/>
        <v>48340</v>
      </c>
      <c r="C202" s="536">
        <f t="shared" si="15"/>
        <v>8202.6839831290672</v>
      </c>
      <c r="D202" s="536">
        <f t="shared" si="16"/>
        <v>0</v>
      </c>
      <c r="E202" s="536">
        <f t="shared" si="18"/>
        <v>8202.6839831290672</v>
      </c>
      <c r="F202" s="536">
        <f t="shared" si="19"/>
        <v>5416.8868851180478</v>
      </c>
      <c r="G202" s="536">
        <f t="shared" si="17"/>
        <v>2785.7970980110194</v>
      </c>
      <c r="H202" s="537">
        <f t="shared" si="20"/>
        <v>328878.76487620431</v>
      </c>
      <c r="I202" s="906"/>
    </row>
    <row r="203" spans="1:9" ht="15" customHeight="1" x14ac:dyDescent="0.65">
      <c r="A203" s="534">
        <v>192</v>
      </c>
      <c r="B203" s="535">
        <f t="shared" si="14"/>
        <v>48371</v>
      </c>
      <c r="C203" s="536">
        <f t="shared" si="15"/>
        <v>8202.6839831290672</v>
      </c>
      <c r="D203" s="536">
        <f t="shared" si="16"/>
        <v>0</v>
      </c>
      <c r="E203" s="536">
        <f t="shared" si="18"/>
        <v>8202.6839831290672</v>
      </c>
      <c r="F203" s="536">
        <f t="shared" si="19"/>
        <v>5462.0276091606975</v>
      </c>
      <c r="G203" s="536">
        <f t="shared" si="17"/>
        <v>2740.6563739683693</v>
      </c>
      <c r="H203" s="537">
        <f t="shared" si="20"/>
        <v>323416.73726704362</v>
      </c>
      <c r="I203" s="906"/>
    </row>
    <row r="204" spans="1:9" ht="15" customHeight="1" x14ac:dyDescent="0.65">
      <c r="A204" s="534">
        <v>193</v>
      </c>
      <c r="B204" s="535">
        <f t="shared" ref="B204:B267" si="21">EDATE($B$7,A203)</f>
        <v>48401</v>
      </c>
      <c r="C204" s="536">
        <f t="shared" ref="C204:C267" si="22">IFERROR(IF($H$3&lt;=H203, $H$3, H203+H203*$B$4/$B$6), "")</f>
        <v>8202.6839831290672</v>
      </c>
      <c r="D204" s="536">
        <f t="shared" ref="D204:D267" si="23">IFERROR(IF($B$8&lt;H203-F204, $B$8, H203-F204), "")</f>
        <v>0</v>
      </c>
      <c r="E204" s="536">
        <f t="shared" si="18"/>
        <v>8202.6839831290672</v>
      </c>
      <c r="F204" s="536">
        <f t="shared" si="19"/>
        <v>5507.5445059037038</v>
      </c>
      <c r="G204" s="536">
        <f t="shared" ref="G204:G267" si="24">IFERROR(IF(C204&gt;0, $B$4/$B$6*H203, 0), "")</f>
        <v>2695.1394772253634</v>
      </c>
      <c r="H204" s="537">
        <f t="shared" si="20"/>
        <v>317909.19276113989</v>
      </c>
      <c r="I204" s="906" t="s">
        <v>63</v>
      </c>
    </row>
    <row r="205" spans="1:9" ht="15" customHeight="1" x14ac:dyDescent="0.65">
      <c r="A205" s="534">
        <v>194</v>
      </c>
      <c r="B205" s="535">
        <f t="shared" si="21"/>
        <v>48432</v>
      </c>
      <c r="C205" s="536">
        <f t="shared" si="22"/>
        <v>8202.6839831290672</v>
      </c>
      <c r="D205" s="536">
        <f t="shared" si="23"/>
        <v>0</v>
      </c>
      <c r="E205" s="536">
        <f t="shared" ref="E205:E268" si="25">IFERROR(C205+D205, "")</f>
        <v>8202.6839831290672</v>
      </c>
      <c r="F205" s="536">
        <f t="shared" ref="F205:F268" si="26">IFERROR(IF(C205&gt;0, MIN(C205-G205, H204), 0), "")</f>
        <v>5553.4407101195684</v>
      </c>
      <c r="G205" s="536">
        <f t="shared" si="24"/>
        <v>2649.2432730094988</v>
      </c>
      <c r="H205" s="537">
        <f t="shared" ref="H205:H268" si="27">IFERROR(IF(H204 &gt;0, H204-F205-D205, 0), "")</f>
        <v>312355.75205102033</v>
      </c>
      <c r="I205" s="906"/>
    </row>
    <row r="206" spans="1:9" ht="15" customHeight="1" x14ac:dyDescent="0.65">
      <c r="A206" s="534">
        <v>195</v>
      </c>
      <c r="B206" s="535">
        <f t="shared" si="21"/>
        <v>48463</v>
      </c>
      <c r="C206" s="536">
        <f t="shared" si="22"/>
        <v>8202.6839831290672</v>
      </c>
      <c r="D206" s="536">
        <f t="shared" si="23"/>
        <v>0</v>
      </c>
      <c r="E206" s="536">
        <f t="shared" si="25"/>
        <v>8202.6839831290672</v>
      </c>
      <c r="F206" s="536">
        <f t="shared" si="26"/>
        <v>5599.7193827038973</v>
      </c>
      <c r="G206" s="536">
        <f t="shared" si="24"/>
        <v>2602.9646004251695</v>
      </c>
      <c r="H206" s="537">
        <f t="shared" si="27"/>
        <v>306756.03266831645</v>
      </c>
      <c r="I206" s="906"/>
    </row>
    <row r="207" spans="1:9" ht="15" customHeight="1" x14ac:dyDescent="0.65">
      <c r="A207" s="534">
        <v>196</v>
      </c>
      <c r="B207" s="535">
        <f t="shared" si="21"/>
        <v>48493</v>
      </c>
      <c r="C207" s="536">
        <f t="shared" si="22"/>
        <v>8202.6839831290672</v>
      </c>
      <c r="D207" s="536">
        <f t="shared" si="23"/>
        <v>0</v>
      </c>
      <c r="E207" s="536">
        <f t="shared" si="25"/>
        <v>8202.6839831290672</v>
      </c>
      <c r="F207" s="536">
        <f t="shared" si="26"/>
        <v>5646.3837108930966</v>
      </c>
      <c r="G207" s="536">
        <f t="shared" si="24"/>
        <v>2556.3002722359702</v>
      </c>
      <c r="H207" s="537">
        <f t="shared" si="27"/>
        <v>301109.64895742334</v>
      </c>
      <c r="I207" s="906"/>
    </row>
    <row r="208" spans="1:9" ht="15" customHeight="1" x14ac:dyDescent="0.65">
      <c r="A208" s="534">
        <v>197</v>
      </c>
      <c r="B208" s="535">
        <f t="shared" si="21"/>
        <v>48524</v>
      </c>
      <c r="C208" s="536">
        <f t="shared" si="22"/>
        <v>8202.6839831290672</v>
      </c>
      <c r="D208" s="536">
        <f t="shared" si="23"/>
        <v>0</v>
      </c>
      <c r="E208" s="536">
        <f t="shared" si="25"/>
        <v>8202.6839831290672</v>
      </c>
      <c r="F208" s="536">
        <f t="shared" si="26"/>
        <v>5693.4369084838727</v>
      </c>
      <c r="G208" s="536">
        <f t="shared" si="24"/>
        <v>2509.2470746451945</v>
      </c>
      <c r="H208" s="537">
        <f t="shared" si="27"/>
        <v>295416.21204893949</v>
      </c>
      <c r="I208" s="906"/>
    </row>
    <row r="209" spans="1:9" ht="15" customHeight="1" x14ac:dyDescent="0.65">
      <c r="A209" s="534">
        <v>198</v>
      </c>
      <c r="B209" s="535">
        <f t="shared" si="21"/>
        <v>48554</v>
      </c>
      <c r="C209" s="536">
        <f t="shared" si="22"/>
        <v>8202.6839831290672</v>
      </c>
      <c r="D209" s="536">
        <f t="shared" si="23"/>
        <v>0</v>
      </c>
      <c r="E209" s="536">
        <f t="shared" si="25"/>
        <v>8202.6839831290672</v>
      </c>
      <c r="F209" s="536">
        <f t="shared" si="26"/>
        <v>5740.8822160545715</v>
      </c>
      <c r="G209" s="536">
        <f t="shared" si="24"/>
        <v>2461.8017670744957</v>
      </c>
      <c r="H209" s="537">
        <f t="shared" si="27"/>
        <v>289675.32983288489</v>
      </c>
      <c r="I209" s="906"/>
    </row>
    <row r="210" spans="1:9" ht="15" customHeight="1" x14ac:dyDescent="0.65">
      <c r="A210" s="534">
        <v>199</v>
      </c>
      <c r="B210" s="535">
        <f t="shared" si="21"/>
        <v>48585</v>
      </c>
      <c r="C210" s="536">
        <f t="shared" si="22"/>
        <v>8202.6839831290672</v>
      </c>
      <c r="D210" s="536">
        <f t="shared" si="23"/>
        <v>0</v>
      </c>
      <c r="E210" s="536">
        <f t="shared" si="25"/>
        <v>8202.6839831290672</v>
      </c>
      <c r="F210" s="536">
        <f t="shared" si="26"/>
        <v>5788.7229011883592</v>
      </c>
      <c r="G210" s="536">
        <f t="shared" si="24"/>
        <v>2413.9610819407076</v>
      </c>
      <c r="H210" s="537">
        <f t="shared" si="27"/>
        <v>283886.60693169653</v>
      </c>
      <c r="I210" s="906"/>
    </row>
    <row r="211" spans="1:9" ht="15" customHeight="1" x14ac:dyDescent="0.65">
      <c r="A211" s="534">
        <v>200</v>
      </c>
      <c r="B211" s="535">
        <f t="shared" si="21"/>
        <v>48616</v>
      </c>
      <c r="C211" s="536">
        <f t="shared" si="22"/>
        <v>8202.6839831290672</v>
      </c>
      <c r="D211" s="536">
        <f t="shared" si="23"/>
        <v>0</v>
      </c>
      <c r="E211" s="536">
        <f t="shared" si="25"/>
        <v>8202.6839831290672</v>
      </c>
      <c r="F211" s="536">
        <f t="shared" si="26"/>
        <v>5836.9622586982623</v>
      </c>
      <c r="G211" s="536">
        <f t="shared" si="24"/>
        <v>2365.7217244308044</v>
      </c>
      <c r="H211" s="537">
        <f t="shared" si="27"/>
        <v>278049.64467299829</v>
      </c>
      <c r="I211" s="906"/>
    </row>
    <row r="212" spans="1:9" ht="15" customHeight="1" x14ac:dyDescent="0.65">
      <c r="A212" s="534">
        <v>201</v>
      </c>
      <c r="B212" s="535">
        <f t="shared" si="21"/>
        <v>48644</v>
      </c>
      <c r="C212" s="536">
        <f t="shared" si="22"/>
        <v>8202.6839831290672</v>
      </c>
      <c r="D212" s="536">
        <f t="shared" si="23"/>
        <v>0</v>
      </c>
      <c r="E212" s="536">
        <f t="shared" si="25"/>
        <v>8202.6839831290672</v>
      </c>
      <c r="F212" s="536">
        <f t="shared" si="26"/>
        <v>5885.6036108540811</v>
      </c>
      <c r="G212" s="536">
        <f t="shared" si="24"/>
        <v>2317.0803722749856</v>
      </c>
      <c r="H212" s="537">
        <f t="shared" si="27"/>
        <v>272164.04106214421</v>
      </c>
      <c r="I212" s="906"/>
    </row>
    <row r="213" spans="1:9" ht="15" customHeight="1" x14ac:dyDescent="0.65">
      <c r="A213" s="534">
        <v>202</v>
      </c>
      <c r="B213" s="535">
        <f t="shared" si="21"/>
        <v>48675</v>
      </c>
      <c r="C213" s="536">
        <f t="shared" si="22"/>
        <v>8202.6839831290672</v>
      </c>
      <c r="D213" s="536">
        <f t="shared" si="23"/>
        <v>0</v>
      </c>
      <c r="E213" s="536">
        <f t="shared" si="25"/>
        <v>8202.6839831290672</v>
      </c>
      <c r="F213" s="536">
        <f t="shared" si="26"/>
        <v>5934.6503076111985</v>
      </c>
      <c r="G213" s="536">
        <f t="shared" si="24"/>
        <v>2268.0336755178682</v>
      </c>
      <c r="H213" s="537">
        <f t="shared" si="27"/>
        <v>266229.390754533</v>
      </c>
      <c r="I213" s="906"/>
    </row>
    <row r="214" spans="1:9" ht="15" customHeight="1" x14ac:dyDescent="0.65">
      <c r="A214" s="534">
        <v>203</v>
      </c>
      <c r="B214" s="535">
        <f t="shared" si="21"/>
        <v>48705</v>
      </c>
      <c r="C214" s="536">
        <f t="shared" si="22"/>
        <v>8202.6839831290672</v>
      </c>
      <c r="D214" s="536">
        <f t="shared" si="23"/>
        <v>0</v>
      </c>
      <c r="E214" s="536">
        <f t="shared" si="25"/>
        <v>8202.6839831290672</v>
      </c>
      <c r="F214" s="536">
        <f t="shared" si="26"/>
        <v>5984.1057268412924</v>
      </c>
      <c r="G214" s="536">
        <f t="shared" si="24"/>
        <v>2218.5782562877748</v>
      </c>
      <c r="H214" s="537">
        <f t="shared" si="27"/>
        <v>260245.28502769172</v>
      </c>
      <c r="I214" s="906"/>
    </row>
    <row r="215" spans="1:9" ht="15" customHeight="1" x14ac:dyDescent="0.65">
      <c r="A215" s="534">
        <v>204</v>
      </c>
      <c r="B215" s="535">
        <f t="shared" si="21"/>
        <v>48736</v>
      </c>
      <c r="C215" s="536">
        <f t="shared" si="22"/>
        <v>8202.6839831290672</v>
      </c>
      <c r="D215" s="536">
        <f t="shared" si="23"/>
        <v>0</v>
      </c>
      <c r="E215" s="536">
        <f t="shared" si="25"/>
        <v>8202.6839831290672</v>
      </c>
      <c r="F215" s="536">
        <f t="shared" si="26"/>
        <v>6033.973274564969</v>
      </c>
      <c r="G215" s="536">
        <f t="shared" si="24"/>
        <v>2168.7107085640978</v>
      </c>
      <c r="H215" s="537">
        <f t="shared" si="27"/>
        <v>254211.31175312673</v>
      </c>
      <c r="I215" s="906"/>
    </row>
    <row r="216" spans="1:9" ht="15" customHeight="1" x14ac:dyDescent="0.65">
      <c r="A216" s="534">
        <v>205</v>
      </c>
      <c r="B216" s="535">
        <f t="shared" si="21"/>
        <v>48766</v>
      </c>
      <c r="C216" s="536">
        <f t="shared" si="22"/>
        <v>8202.6839831290672</v>
      </c>
      <c r="D216" s="536">
        <f t="shared" si="23"/>
        <v>0</v>
      </c>
      <c r="E216" s="536">
        <f t="shared" si="25"/>
        <v>8202.6839831290672</v>
      </c>
      <c r="F216" s="536">
        <f t="shared" si="26"/>
        <v>6084.2563851863442</v>
      </c>
      <c r="G216" s="536">
        <f t="shared" si="24"/>
        <v>2118.427597942723</v>
      </c>
      <c r="H216" s="537">
        <f t="shared" si="27"/>
        <v>248127.0553679404</v>
      </c>
      <c r="I216" s="906" t="s">
        <v>64</v>
      </c>
    </row>
    <row r="217" spans="1:9" ht="15" customHeight="1" x14ac:dyDescent="0.65">
      <c r="A217" s="534">
        <v>206</v>
      </c>
      <c r="B217" s="535">
        <f t="shared" si="21"/>
        <v>48797</v>
      </c>
      <c r="C217" s="536">
        <f t="shared" si="22"/>
        <v>8202.6839831290672</v>
      </c>
      <c r="D217" s="536">
        <f t="shared" si="23"/>
        <v>0</v>
      </c>
      <c r="E217" s="536">
        <f t="shared" si="25"/>
        <v>8202.6839831290672</v>
      </c>
      <c r="F217" s="536">
        <f t="shared" si="26"/>
        <v>6134.9585217295644</v>
      </c>
      <c r="G217" s="536">
        <f t="shared" si="24"/>
        <v>2067.7254613995033</v>
      </c>
      <c r="H217" s="537">
        <f t="shared" si="27"/>
        <v>241992.09684621083</v>
      </c>
      <c r="I217" s="906"/>
    </row>
    <row r="218" spans="1:9" ht="15" customHeight="1" x14ac:dyDescent="0.65">
      <c r="A218" s="534">
        <v>207</v>
      </c>
      <c r="B218" s="535">
        <f t="shared" si="21"/>
        <v>48828</v>
      </c>
      <c r="C218" s="536">
        <f t="shared" si="22"/>
        <v>8202.6839831290672</v>
      </c>
      <c r="D218" s="536">
        <f t="shared" si="23"/>
        <v>0</v>
      </c>
      <c r="E218" s="536">
        <f t="shared" si="25"/>
        <v>8202.6839831290672</v>
      </c>
      <c r="F218" s="536">
        <f t="shared" si="26"/>
        <v>6186.0831760773108</v>
      </c>
      <c r="G218" s="536">
        <f t="shared" si="24"/>
        <v>2016.6008070517569</v>
      </c>
      <c r="H218" s="537">
        <f t="shared" si="27"/>
        <v>235806.01367013351</v>
      </c>
      <c r="I218" s="906"/>
    </row>
    <row r="219" spans="1:9" ht="15" customHeight="1" x14ac:dyDescent="0.65">
      <c r="A219" s="534">
        <v>208</v>
      </c>
      <c r="B219" s="535">
        <f t="shared" si="21"/>
        <v>48858</v>
      </c>
      <c r="C219" s="536">
        <f t="shared" si="22"/>
        <v>8202.6839831290672</v>
      </c>
      <c r="D219" s="536">
        <f t="shared" si="23"/>
        <v>0</v>
      </c>
      <c r="E219" s="536">
        <f t="shared" si="25"/>
        <v>8202.6839831290672</v>
      </c>
      <c r="F219" s="536">
        <f t="shared" si="26"/>
        <v>6237.6338692112877</v>
      </c>
      <c r="G219" s="536">
        <f t="shared" si="24"/>
        <v>1965.0501139177793</v>
      </c>
      <c r="H219" s="537">
        <f t="shared" si="27"/>
        <v>229568.37980092224</v>
      </c>
      <c r="I219" s="906"/>
    </row>
    <row r="220" spans="1:9" ht="15" customHeight="1" x14ac:dyDescent="0.65">
      <c r="A220" s="534">
        <v>209</v>
      </c>
      <c r="B220" s="535">
        <f t="shared" si="21"/>
        <v>48889</v>
      </c>
      <c r="C220" s="536">
        <f t="shared" si="22"/>
        <v>8202.6839831290672</v>
      </c>
      <c r="D220" s="536">
        <f t="shared" si="23"/>
        <v>0</v>
      </c>
      <c r="E220" s="536">
        <f t="shared" si="25"/>
        <v>8202.6839831290672</v>
      </c>
      <c r="F220" s="536">
        <f t="shared" si="26"/>
        <v>6289.6141514547153</v>
      </c>
      <c r="G220" s="536">
        <f t="shared" si="24"/>
        <v>1913.0698316743519</v>
      </c>
      <c r="H220" s="537">
        <f t="shared" si="27"/>
        <v>223278.76564946753</v>
      </c>
      <c r="I220" s="906"/>
    </row>
    <row r="221" spans="1:9" ht="15" customHeight="1" x14ac:dyDescent="0.65">
      <c r="A221" s="534">
        <v>210</v>
      </c>
      <c r="B221" s="535">
        <f t="shared" si="21"/>
        <v>48919</v>
      </c>
      <c r="C221" s="536">
        <f t="shared" si="22"/>
        <v>8202.6839831290672</v>
      </c>
      <c r="D221" s="536">
        <f t="shared" si="23"/>
        <v>0</v>
      </c>
      <c r="E221" s="536">
        <f t="shared" si="25"/>
        <v>8202.6839831290672</v>
      </c>
      <c r="F221" s="536">
        <f t="shared" si="26"/>
        <v>6342.0276027168375</v>
      </c>
      <c r="G221" s="536">
        <f t="shared" si="24"/>
        <v>1860.6563804122295</v>
      </c>
      <c r="H221" s="537">
        <f t="shared" si="27"/>
        <v>216936.73804675069</v>
      </c>
      <c r="I221" s="906"/>
    </row>
    <row r="222" spans="1:9" ht="15" customHeight="1" x14ac:dyDescent="0.65">
      <c r="A222" s="534">
        <v>211</v>
      </c>
      <c r="B222" s="535">
        <f t="shared" si="21"/>
        <v>48950</v>
      </c>
      <c r="C222" s="536">
        <f t="shared" si="22"/>
        <v>8202.6839831290672</v>
      </c>
      <c r="D222" s="536">
        <f t="shared" si="23"/>
        <v>0</v>
      </c>
      <c r="E222" s="536">
        <f t="shared" si="25"/>
        <v>8202.6839831290672</v>
      </c>
      <c r="F222" s="536">
        <f t="shared" si="26"/>
        <v>6394.8778327394784</v>
      </c>
      <c r="G222" s="536">
        <f t="shared" si="24"/>
        <v>1807.806150389589</v>
      </c>
      <c r="H222" s="537">
        <f t="shared" si="27"/>
        <v>210541.86021401122</v>
      </c>
      <c r="I222" s="906"/>
    </row>
    <row r="223" spans="1:9" ht="15" customHeight="1" x14ac:dyDescent="0.65">
      <c r="A223" s="534">
        <v>212</v>
      </c>
      <c r="B223" s="535">
        <f t="shared" si="21"/>
        <v>48981</v>
      </c>
      <c r="C223" s="536">
        <f t="shared" si="22"/>
        <v>8202.6839831290672</v>
      </c>
      <c r="D223" s="536">
        <f t="shared" si="23"/>
        <v>0</v>
      </c>
      <c r="E223" s="536">
        <f t="shared" si="25"/>
        <v>8202.6839831290672</v>
      </c>
      <c r="F223" s="536">
        <f t="shared" si="26"/>
        <v>6448.1684813456404</v>
      </c>
      <c r="G223" s="536">
        <f t="shared" si="24"/>
        <v>1754.5155017834268</v>
      </c>
      <c r="H223" s="537">
        <f t="shared" si="27"/>
        <v>204093.69173266558</v>
      </c>
      <c r="I223" s="906"/>
    </row>
    <row r="224" spans="1:9" ht="15" customHeight="1" x14ac:dyDescent="0.65">
      <c r="A224" s="534">
        <v>213</v>
      </c>
      <c r="B224" s="535">
        <f t="shared" si="21"/>
        <v>49009</v>
      </c>
      <c r="C224" s="536">
        <f t="shared" si="22"/>
        <v>8202.6839831290672</v>
      </c>
      <c r="D224" s="536">
        <f t="shared" si="23"/>
        <v>0</v>
      </c>
      <c r="E224" s="536">
        <f t="shared" si="25"/>
        <v>8202.6839831290672</v>
      </c>
      <c r="F224" s="536">
        <f t="shared" si="26"/>
        <v>6501.9032186901877</v>
      </c>
      <c r="G224" s="536">
        <f t="shared" si="24"/>
        <v>1700.7807644388797</v>
      </c>
      <c r="H224" s="537">
        <f t="shared" si="27"/>
        <v>197591.78851397539</v>
      </c>
      <c r="I224" s="906"/>
    </row>
    <row r="225" spans="1:9" ht="15" customHeight="1" x14ac:dyDescent="0.65">
      <c r="A225" s="534">
        <v>214</v>
      </c>
      <c r="B225" s="535">
        <f t="shared" si="21"/>
        <v>49040</v>
      </c>
      <c r="C225" s="536">
        <f t="shared" si="22"/>
        <v>8202.6839831290672</v>
      </c>
      <c r="D225" s="536">
        <f t="shared" si="23"/>
        <v>0</v>
      </c>
      <c r="E225" s="536">
        <f t="shared" si="25"/>
        <v>8202.6839831290672</v>
      </c>
      <c r="F225" s="536">
        <f t="shared" si="26"/>
        <v>6556.0857455126061</v>
      </c>
      <c r="G225" s="536">
        <f t="shared" si="24"/>
        <v>1646.5982376164616</v>
      </c>
      <c r="H225" s="537">
        <f t="shared" si="27"/>
        <v>191035.7027684628</v>
      </c>
      <c r="I225" s="906"/>
    </row>
    <row r="226" spans="1:9" ht="15" customHeight="1" x14ac:dyDescent="0.65">
      <c r="A226" s="534">
        <v>215</v>
      </c>
      <c r="B226" s="535">
        <f t="shared" si="21"/>
        <v>49070</v>
      </c>
      <c r="C226" s="536">
        <f t="shared" si="22"/>
        <v>8202.6839831290672</v>
      </c>
      <c r="D226" s="536">
        <f t="shared" si="23"/>
        <v>0</v>
      </c>
      <c r="E226" s="536">
        <f t="shared" si="25"/>
        <v>8202.6839831290672</v>
      </c>
      <c r="F226" s="536">
        <f t="shared" si="26"/>
        <v>6610.7197933918769</v>
      </c>
      <c r="G226" s="536">
        <f t="shared" si="24"/>
        <v>1591.9641897371901</v>
      </c>
      <c r="H226" s="537">
        <f t="shared" si="27"/>
        <v>184424.98297507092</v>
      </c>
      <c r="I226" s="906"/>
    </row>
    <row r="227" spans="1:9" ht="15" customHeight="1" x14ac:dyDescent="0.65">
      <c r="A227" s="534">
        <v>216</v>
      </c>
      <c r="B227" s="535">
        <f t="shared" si="21"/>
        <v>49101</v>
      </c>
      <c r="C227" s="536">
        <f t="shared" si="22"/>
        <v>8202.6839831290672</v>
      </c>
      <c r="D227" s="536">
        <f t="shared" si="23"/>
        <v>0</v>
      </c>
      <c r="E227" s="536">
        <f t="shared" si="25"/>
        <v>8202.6839831290672</v>
      </c>
      <c r="F227" s="536">
        <f t="shared" si="26"/>
        <v>6665.8091250034759</v>
      </c>
      <c r="G227" s="536">
        <f t="shared" si="24"/>
        <v>1536.8748581255909</v>
      </c>
      <c r="H227" s="537">
        <f t="shared" si="27"/>
        <v>177759.17385006745</v>
      </c>
      <c r="I227" s="906"/>
    </row>
    <row r="228" spans="1:9" ht="15" customHeight="1" x14ac:dyDescent="0.65">
      <c r="A228" s="534">
        <v>217</v>
      </c>
      <c r="B228" s="535">
        <f t="shared" si="21"/>
        <v>49131</v>
      </c>
      <c r="C228" s="536">
        <f t="shared" si="22"/>
        <v>8202.6839831290672</v>
      </c>
      <c r="D228" s="536">
        <f t="shared" si="23"/>
        <v>0</v>
      </c>
      <c r="E228" s="536">
        <f t="shared" si="25"/>
        <v>8202.6839831290672</v>
      </c>
      <c r="F228" s="536">
        <f t="shared" si="26"/>
        <v>6721.3575343785051</v>
      </c>
      <c r="G228" s="536">
        <f t="shared" si="24"/>
        <v>1481.3264487505621</v>
      </c>
      <c r="H228" s="537">
        <f t="shared" si="27"/>
        <v>171037.81631568895</v>
      </c>
      <c r="I228" s="906" t="s">
        <v>65</v>
      </c>
    </row>
    <row r="229" spans="1:9" ht="15" customHeight="1" x14ac:dyDescent="0.65">
      <c r="A229" s="534">
        <v>218</v>
      </c>
      <c r="B229" s="535">
        <f t="shared" si="21"/>
        <v>49162</v>
      </c>
      <c r="C229" s="536">
        <f t="shared" si="22"/>
        <v>8202.6839831290672</v>
      </c>
      <c r="D229" s="536">
        <f t="shared" si="23"/>
        <v>0</v>
      </c>
      <c r="E229" s="536">
        <f t="shared" si="25"/>
        <v>8202.6839831290672</v>
      </c>
      <c r="F229" s="536">
        <f t="shared" si="26"/>
        <v>6777.368847164993</v>
      </c>
      <c r="G229" s="536">
        <f t="shared" si="24"/>
        <v>1425.3151359640747</v>
      </c>
      <c r="H229" s="537">
        <f t="shared" si="27"/>
        <v>164260.44746852395</v>
      </c>
      <c r="I229" s="906"/>
    </row>
    <row r="230" spans="1:9" ht="15" customHeight="1" x14ac:dyDescent="0.65">
      <c r="A230" s="534">
        <v>219</v>
      </c>
      <c r="B230" s="535">
        <f t="shared" si="21"/>
        <v>49193</v>
      </c>
      <c r="C230" s="536">
        <f t="shared" si="22"/>
        <v>8202.6839831290672</v>
      </c>
      <c r="D230" s="536">
        <f t="shared" si="23"/>
        <v>0</v>
      </c>
      <c r="E230" s="536">
        <f t="shared" si="25"/>
        <v>8202.6839831290672</v>
      </c>
      <c r="F230" s="536">
        <f t="shared" si="26"/>
        <v>6833.8469208913675</v>
      </c>
      <c r="G230" s="536">
        <f t="shared" si="24"/>
        <v>1368.8370622376997</v>
      </c>
      <c r="H230" s="537">
        <f t="shared" si="27"/>
        <v>157426.60054763258</v>
      </c>
      <c r="I230" s="906"/>
    </row>
    <row r="231" spans="1:9" ht="15" customHeight="1" x14ac:dyDescent="0.65">
      <c r="A231" s="534">
        <v>220</v>
      </c>
      <c r="B231" s="535">
        <f t="shared" si="21"/>
        <v>49223</v>
      </c>
      <c r="C231" s="536">
        <f t="shared" si="22"/>
        <v>8202.6839831290672</v>
      </c>
      <c r="D231" s="536">
        <f t="shared" si="23"/>
        <v>0</v>
      </c>
      <c r="E231" s="536">
        <f t="shared" si="25"/>
        <v>8202.6839831290672</v>
      </c>
      <c r="F231" s="536">
        <f t="shared" si="26"/>
        <v>6890.7956452321287</v>
      </c>
      <c r="G231" s="536">
        <f t="shared" si="24"/>
        <v>1311.8883378969381</v>
      </c>
      <c r="H231" s="537">
        <f t="shared" si="27"/>
        <v>150535.80490240044</v>
      </c>
      <c r="I231" s="906"/>
    </row>
    <row r="232" spans="1:9" ht="15" customHeight="1" x14ac:dyDescent="0.65">
      <c r="A232" s="534">
        <v>221</v>
      </c>
      <c r="B232" s="535">
        <f t="shared" si="21"/>
        <v>49254</v>
      </c>
      <c r="C232" s="536">
        <f t="shared" si="22"/>
        <v>8202.6839831290672</v>
      </c>
      <c r="D232" s="536">
        <f t="shared" si="23"/>
        <v>0</v>
      </c>
      <c r="E232" s="536">
        <f t="shared" si="25"/>
        <v>8202.6839831290672</v>
      </c>
      <c r="F232" s="536">
        <f t="shared" si="26"/>
        <v>6948.2189422757301</v>
      </c>
      <c r="G232" s="536">
        <f t="shared" si="24"/>
        <v>1254.4650408533371</v>
      </c>
      <c r="H232" s="537">
        <f t="shared" si="27"/>
        <v>143587.58596012471</v>
      </c>
      <c r="I232" s="906"/>
    </row>
    <row r="233" spans="1:9" ht="15" customHeight="1" x14ac:dyDescent="0.65">
      <c r="A233" s="534">
        <v>222</v>
      </c>
      <c r="B233" s="535">
        <f t="shared" si="21"/>
        <v>49284</v>
      </c>
      <c r="C233" s="536">
        <f t="shared" si="22"/>
        <v>8202.6839831290672</v>
      </c>
      <c r="D233" s="536">
        <f t="shared" si="23"/>
        <v>0</v>
      </c>
      <c r="E233" s="536">
        <f t="shared" si="25"/>
        <v>8202.6839831290672</v>
      </c>
      <c r="F233" s="536">
        <f t="shared" si="26"/>
        <v>7006.1207667946946</v>
      </c>
      <c r="G233" s="536">
        <f t="shared" si="24"/>
        <v>1196.5632163343726</v>
      </c>
      <c r="H233" s="537">
        <f t="shared" si="27"/>
        <v>136581.46519333002</v>
      </c>
      <c r="I233" s="906"/>
    </row>
    <row r="234" spans="1:9" ht="15" customHeight="1" x14ac:dyDescent="0.65">
      <c r="A234" s="534">
        <v>223</v>
      </c>
      <c r="B234" s="535">
        <f t="shared" si="21"/>
        <v>49315</v>
      </c>
      <c r="C234" s="536">
        <f t="shared" si="22"/>
        <v>8202.6839831290672</v>
      </c>
      <c r="D234" s="536">
        <f t="shared" si="23"/>
        <v>0</v>
      </c>
      <c r="E234" s="536">
        <f t="shared" si="25"/>
        <v>8202.6839831290672</v>
      </c>
      <c r="F234" s="536">
        <f t="shared" si="26"/>
        <v>7064.5051065179832</v>
      </c>
      <c r="G234" s="536">
        <f t="shared" si="24"/>
        <v>1138.1788766110835</v>
      </c>
      <c r="H234" s="537">
        <f t="shared" si="27"/>
        <v>129516.96008681203</v>
      </c>
      <c r="I234" s="906"/>
    </row>
    <row r="235" spans="1:9" ht="15" customHeight="1" x14ac:dyDescent="0.65">
      <c r="A235" s="534">
        <v>224</v>
      </c>
      <c r="B235" s="535">
        <f t="shared" si="21"/>
        <v>49346</v>
      </c>
      <c r="C235" s="536">
        <f t="shared" si="22"/>
        <v>8202.6839831290672</v>
      </c>
      <c r="D235" s="536">
        <f t="shared" si="23"/>
        <v>0</v>
      </c>
      <c r="E235" s="536">
        <f t="shared" si="25"/>
        <v>8202.6839831290672</v>
      </c>
      <c r="F235" s="536">
        <f t="shared" si="26"/>
        <v>7123.3759824056333</v>
      </c>
      <c r="G235" s="536">
        <f t="shared" si="24"/>
        <v>1079.3080007234337</v>
      </c>
      <c r="H235" s="537">
        <f t="shared" si="27"/>
        <v>122393.5841044064</v>
      </c>
      <c r="I235" s="906"/>
    </row>
    <row r="236" spans="1:9" ht="15" customHeight="1" x14ac:dyDescent="0.65">
      <c r="A236" s="534">
        <v>225</v>
      </c>
      <c r="B236" s="535">
        <f t="shared" si="21"/>
        <v>49374</v>
      </c>
      <c r="C236" s="536">
        <f t="shared" si="22"/>
        <v>8202.6839831290672</v>
      </c>
      <c r="D236" s="536">
        <f t="shared" si="23"/>
        <v>0</v>
      </c>
      <c r="E236" s="536">
        <f t="shared" si="25"/>
        <v>8202.6839831290672</v>
      </c>
      <c r="F236" s="536">
        <f t="shared" si="26"/>
        <v>7182.7374489256808</v>
      </c>
      <c r="G236" s="536">
        <f t="shared" si="24"/>
        <v>1019.9465342033867</v>
      </c>
      <c r="H236" s="537">
        <f t="shared" si="27"/>
        <v>115210.84665548072</v>
      </c>
      <c r="I236" s="906"/>
    </row>
    <row r="237" spans="1:9" ht="15" customHeight="1" x14ac:dyDescent="0.65">
      <c r="A237" s="534">
        <v>226</v>
      </c>
      <c r="B237" s="535">
        <f t="shared" si="21"/>
        <v>49405</v>
      </c>
      <c r="C237" s="536">
        <f t="shared" si="22"/>
        <v>8202.6839831290672</v>
      </c>
      <c r="D237" s="536">
        <f t="shared" si="23"/>
        <v>0</v>
      </c>
      <c r="E237" s="536">
        <f t="shared" si="25"/>
        <v>8202.6839831290672</v>
      </c>
      <c r="F237" s="536">
        <f t="shared" si="26"/>
        <v>7242.5935943333943</v>
      </c>
      <c r="G237" s="536">
        <f t="shared" si="24"/>
        <v>960.09038879567265</v>
      </c>
      <c r="H237" s="537">
        <f t="shared" si="27"/>
        <v>107968.25306114733</v>
      </c>
      <c r="I237" s="906"/>
    </row>
    <row r="238" spans="1:9" ht="15" customHeight="1" x14ac:dyDescent="0.65">
      <c r="A238" s="534">
        <v>227</v>
      </c>
      <c r="B238" s="535">
        <f t="shared" si="21"/>
        <v>49435</v>
      </c>
      <c r="C238" s="536">
        <f t="shared" si="22"/>
        <v>8202.6839831290672</v>
      </c>
      <c r="D238" s="536">
        <f t="shared" si="23"/>
        <v>0</v>
      </c>
      <c r="E238" s="536">
        <f t="shared" si="25"/>
        <v>8202.6839831290672</v>
      </c>
      <c r="F238" s="536">
        <f t="shared" si="26"/>
        <v>7302.9485409528397</v>
      </c>
      <c r="G238" s="536">
        <f t="shared" si="24"/>
        <v>899.73544217622782</v>
      </c>
      <c r="H238" s="537">
        <f t="shared" si="27"/>
        <v>100665.30452019449</v>
      </c>
      <c r="I238" s="906"/>
    </row>
    <row r="239" spans="1:9" ht="15" customHeight="1" x14ac:dyDescent="0.65">
      <c r="A239" s="534">
        <v>228</v>
      </c>
      <c r="B239" s="535">
        <f t="shared" si="21"/>
        <v>49466</v>
      </c>
      <c r="C239" s="536">
        <f t="shared" si="22"/>
        <v>8202.6839831290672</v>
      </c>
      <c r="D239" s="536">
        <f t="shared" si="23"/>
        <v>0</v>
      </c>
      <c r="E239" s="536">
        <f t="shared" si="25"/>
        <v>8202.6839831290672</v>
      </c>
      <c r="F239" s="536">
        <f t="shared" si="26"/>
        <v>7363.8064454607793</v>
      </c>
      <c r="G239" s="536">
        <f t="shared" si="24"/>
        <v>838.87753766828746</v>
      </c>
      <c r="H239" s="537">
        <f t="shared" si="27"/>
        <v>93301.49807473371</v>
      </c>
      <c r="I239" s="906"/>
    </row>
    <row r="240" spans="1:9" ht="15" customHeight="1" x14ac:dyDescent="0.65">
      <c r="A240" s="534">
        <v>229</v>
      </c>
      <c r="B240" s="535">
        <f t="shared" si="21"/>
        <v>49496</v>
      </c>
      <c r="C240" s="536">
        <f t="shared" si="22"/>
        <v>8202.6839831290672</v>
      </c>
      <c r="D240" s="536">
        <f t="shared" si="23"/>
        <v>0</v>
      </c>
      <c r="E240" s="536">
        <f t="shared" si="25"/>
        <v>8202.6839831290672</v>
      </c>
      <c r="F240" s="536">
        <f t="shared" si="26"/>
        <v>7425.1714991729532</v>
      </c>
      <c r="G240" s="536">
        <f t="shared" si="24"/>
        <v>777.51248395611424</v>
      </c>
      <c r="H240" s="537">
        <f t="shared" si="27"/>
        <v>85876.326575560757</v>
      </c>
      <c r="I240" s="906" t="s">
        <v>66</v>
      </c>
    </row>
    <row r="241" spans="1:9" ht="15" customHeight="1" x14ac:dyDescent="0.65">
      <c r="A241" s="534">
        <v>230</v>
      </c>
      <c r="B241" s="535">
        <f t="shared" si="21"/>
        <v>49527</v>
      </c>
      <c r="C241" s="536">
        <f t="shared" si="22"/>
        <v>8202.6839831290672</v>
      </c>
      <c r="D241" s="536">
        <f t="shared" si="23"/>
        <v>0</v>
      </c>
      <c r="E241" s="536">
        <f t="shared" si="25"/>
        <v>8202.6839831290672</v>
      </c>
      <c r="F241" s="536">
        <f t="shared" si="26"/>
        <v>7487.0479283327277</v>
      </c>
      <c r="G241" s="536">
        <f t="shared" si="24"/>
        <v>715.63605479633964</v>
      </c>
      <c r="H241" s="537">
        <f t="shared" si="27"/>
        <v>78389.278647228028</v>
      </c>
      <c r="I241" s="906"/>
    </row>
    <row r="242" spans="1:9" ht="15" customHeight="1" x14ac:dyDescent="0.65">
      <c r="A242" s="534">
        <v>231</v>
      </c>
      <c r="B242" s="535">
        <f t="shared" si="21"/>
        <v>49558</v>
      </c>
      <c r="C242" s="536">
        <f t="shared" si="22"/>
        <v>8202.6839831290672</v>
      </c>
      <c r="D242" s="536">
        <f t="shared" si="23"/>
        <v>0</v>
      </c>
      <c r="E242" s="536">
        <f t="shared" si="25"/>
        <v>8202.6839831290672</v>
      </c>
      <c r="F242" s="536">
        <f t="shared" si="26"/>
        <v>7549.439994402167</v>
      </c>
      <c r="G242" s="536">
        <f t="shared" si="24"/>
        <v>653.24398872690017</v>
      </c>
      <c r="H242" s="537">
        <f t="shared" si="27"/>
        <v>70839.838652825856</v>
      </c>
      <c r="I242" s="906"/>
    </row>
    <row r="243" spans="1:9" ht="15" customHeight="1" x14ac:dyDescent="0.65">
      <c r="A243" s="534">
        <v>232</v>
      </c>
      <c r="B243" s="535">
        <f t="shared" si="21"/>
        <v>49588</v>
      </c>
      <c r="C243" s="536">
        <f t="shared" si="22"/>
        <v>8202.6839831290672</v>
      </c>
      <c r="D243" s="536">
        <f t="shared" si="23"/>
        <v>0</v>
      </c>
      <c r="E243" s="536">
        <f t="shared" si="25"/>
        <v>8202.6839831290672</v>
      </c>
      <c r="F243" s="536">
        <f t="shared" si="26"/>
        <v>7612.3519943555184</v>
      </c>
      <c r="G243" s="536">
        <f t="shared" si="24"/>
        <v>590.3319887735488</v>
      </c>
      <c r="H243" s="537">
        <f t="shared" si="27"/>
        <v>63227.486658470341</v>
      </c>
      <c r="I243" s="906"/>
    </row>
    <row r="244" spans="1:9" ht="15" customHeight="1" x14ac:dyDescent="0.65">
      <c r="A244" s="534">
        <v>233</v>
      </c>
      <c r="B244" s="535">
        <f t="shared" si="21"/>
        <v>49619</v>
      </c>
      <c r="C244" s="536">
        <f t="shared" si="22"/>
        <v>8202.6839831290672</v>
      </c>
      <c r="D244" s="536">
        <f t="shared" si="23"/>
        <v>0</v>
      </c>
      <c r="E244" s="536">
        <f t="shared" si="25"/>
        <v>8202.6839831290672</v>
      </c>
      <c r="F244" s="536">
        <f t="shared" si="26"/>
        <v>7675.7882609751478</v>
      </c>
      <c r="G244" s="536">
        <f t="shared" si="24"/>
        <v>526.89572215391945</v>
      </c>
      <c r="H244" s="537">
        <f t="shared" si="27"/>
        <v>55551.698397495195</v>
      </c>
      <c r="I244" s="906"/>
    </row>
    <row r="245" spans="1:9" ht="15" customHeight="1" x14ac:dyDescent="0.65">
      <c r="A245" s="534">
        <v>234</v>
      </c>
      <c r="B245" s="535">
        <f t="shared" si="21"/>
        <v>49649</v>
      </c>
      <c r="C245" s="536">
        <f t="shared" si="22"/>
        <v>8202.6839831290672</v>
      </c>
      <c r="D245" s="536">
        <f t="shared" si="23"/>
        <v>0</v>
      </c>
      <c r="E245" s="536">
        <f t="shared" si="25"/>
        <v>8202.6839831290672</v>
      </c>
      <c r="F245" s="536">
        <f t="shared" si="26"/>
        <v>7739.7531631499405</v>
      </c>
      <c r="G245" s="536">
        <f t="shared" si="24"/>
        <v>462.93081997912662</v>
      </c>
      <c r="H245" s="537">
        <f t="shared" si="27"/>
        <v>47811.945234345258</v>
      </c>
      <c r="I245" s="906"/>
    </row>
    <row r="246" spans="1:9" ht="15" customHeight="1" x14ac:dyDescent="0.65">
      <c r="A246" s="534">
        <v>235</v>
      </c>
      <c r="B246" s="535">
        <f t="shared" si="21"/>
        <v>49680</v>
      </c>
      <c r="C246" s="536">
        <f t="shared" si="22"/>
        <v>8202.6839831290672</v>
      </c>
      <c r="D246" s="536">
        <f t="shared" si="23"/>
        <v>0</v>
      </c>
      <c r="E246" s="536">
        <f t="shared" si="25"/>
        <v>8202.6839831290672</v>
      </c>
      <c r="F246" s="536">
        <f t="shared" si="26"/>
        <v>7804.2511061761898</v>
      </c>
      <c r="G246" s="536">
        <f t="shared" si="24"/>
        <v>398.43287695287717</v>
      </c>
      <c r="H246" s="537">
        <f t="shared" si="27"/>
        <v>40007.694128169067</v>
      </c>
      <c r="I246" s="906"/>
    </row>
    <row r="247" spans="1:9" ht="15" customHeight="1" x14ac:dyDescent="0.65">
      <c r="A247" s="534">
        <v>236</v>
      </c>
      <c r="B247" s="535">
        <f t="shared" si="21"/>
        <v>49711</v>
      </c>
      <c r="C247" s="536">
        <f t="shared" si="22"/>
        <v>8202.6839831290672</v>
      </c>
      <c r="D247" s="536">
        <f t="shared" si="23"/>
        <v>0</v>
      </c>
      <c r="E247" s="536">
        <f t="shared" si="25"/>
        <v>8202.6839831290672</v>
      </c>
      <c r="F247" s="536">
        <f t="shared" si="26"/>
        <v>7869.2865320609917</v>
      </c>
      <c r="G247" s="536">
        <f t="shared" si="24"/>
        <v>333.39745106807555</v>
      </c>
      <c r="H247" s="537">
        <f t="shared" si="27"/>
        <v>32138.407596108074</v>
      </c>
      <c r="I247" s="906"/>
    </row>
    <row r="248" spans="1:9" ht="15" customHeight="1" x14ac:dyDescent="0.65">
      <c r="A248" s="534">
        <v>237</v>
      </c>
      <c r="B248" s="535">
        <f t="shared" si="21"/>
        <v>49740</v>
      </c>
      <c r="C248" s="536">
        <f t="shared" si="22"/>
        <v>8202.6839831290672</v>
      </c>
      <c r="D248" s="536">
        <f t="shared" si="23"/>
        <v>0</v>
      </c>
      <c r="E248" s="536">
        <f t="shared" si="25"/>
        <v>8202.6839831290672</v>
      </c>
      <c r="F248" s="536">
        <f t="shared" si="26"/>
        <v>7934.8639198281662</v>
      </c>
      <c r="G248" s="536">
        <f t="shared" si="24"/>
        <v>267.82006330090064</v>
      </c>
      <c r="H248" s="537">
        <f t="shared" si="27"/>
        <v>24203.543676279907</v>
      </c>
      <c r="I248" s="906"/>
    </row>
    <row r="249" spans="1:9" ht="15" customHeight="1" x14ac:dyDescent="0.65">
      <c r="A249" s="534">
        <v>238</v>
      </c>
      <c r="B249" s="535">
        <f t="shared" si="21"/>
        <v>49771</v>
      </c>
      <c r="C249" s="536">
        <f t="shared" si="22"/>
        <v>8202.6839831290672</v>
      </c>
      <c r="D249" s="536">
        <f t="shared" si="23"/>
        <v>0</v>
      </c>
      <c r="E249" s="536">
        <f t="shared" si="25"/>
        <v>8202.6839831290672</v>
      </c>
      <c r="F249" s="536">
        <f t="shared" si="26"/>
        <v>8000.9877858267346</v>
      </c>
      <c r="G249" s="536">
        <f t="shared" si="24"/>
        <v>201.69619730233256</v>
      </c>
      <c r="H249" s="537">
        <f t="shared" si="27"/>
        <v>16202.555890453172</v>
      </c>
      <c r="I249" s="906"/>
    </row>
    <row r="250" spans="1:9" ht="15" customHeight="1" x14ac:dyDescent="0.65">
      <c r="A250" s="534">
        <v>239</v>
      </c>
      <c r="B250" s="535">
        <f t="shared" si="21"/>
        <v>49801</v>
      </c>
      <c r="C250" s="536">
        <f t="shared" si="22"/>
        <v>8202.6839831290672</v>
      </c>
      <c r="D250" s="536">
        <f t="shared" si="23"/>
        <v>0</v>
      </c>
      <c r="E250" s="536">
        <f t="shared" si="25"/>
        <v>8202.6839831290672</v>
      </c>
      <c r="F250" s="536">
        <f t="shared" si="26"/>
        <v>8067.6626840419576</v>
      </c>
      <c r="G250" s="536">
        <f t="shared" si="24"/>
        <v>135.02129908710975</v>
      </c>
      <c r="H250" s="537">
        <f t="shared" si="27"/>
        <v>8134.8932064112141</v>
      </c>
      <c r="I250" s="906"/>
    </row>
    <row r="251" spans="1:9" ht="15" customHeight="1" x14ac:dyDescent="0.65">
      <c r="A251" s="534">
        <v>240</v>
      </c>
      <c r="B251" s="535">
        <f t="shared" si="21"/>
        <v>49832</v>
      </c>
      <c r="C251" s="536">
        <f t="shared" si="22"/>
        <v>8202.6839831313082</v>
      </c>
      <c r="D251" s="536">
        <f t="shared" si="23"/>
        <v>0</v>
      </c>
      <c r="E251" s="536">
        <f t="shared" si="25"/>
        <v>8202.6839831313082</v>
      </c>
      <c r="F251" s="536">
        <f t="shared" si="26"/>
        <v>8134.8932064112141</v>
      </c>
      <c r="G251" s="536">
        <f t="shared" si="24"/>
        <v>67.790776720093447</v>
      </c>
      <c r="H251" s="537">
        <f t="shared" si="27"/>
        <v>0</v>
      </c>
      <c r="I251" s="906"/>
    </row>
    <row r="252" spans="1:9" ht="15" customHeight="1" x14ac:dyDescent="0.65">
      <c r="A252" s="534">
        <v>241</v>
      </c>
      <c r="B252" s="535">
        <f t="shared" si="21"/>
        <v>49862</v>
      </c>
      <c r="C252" s="536">
        <f t="shared" si="22"/>
        <v>0</v>
      </c>
      <c r="D252" s="536">
        <f t="shared" si="23"/>
        <v>0</v>
      </c>
      <c r="E252" s="536">
        <f t="shared" si="25"/>
        <v>0</v>
      </c>
      <c r="F252" s="536">
        <f t="shared" si="26"/>
        <v>0</v>
      </c>
      <c r="G252" s="536">
        <f t="shared" si="24"/>
        <v>0</v>
      </c>
      <c r="H252" s="537">
        <f t="shared" si="27"/>
        <v>0</v>
      </c>
      <c r="I252" s="906" t="s">
        <v>440</v>
      </c>
    </row>
    <row r="253" spans="1:9" ht="15" customHeight="1" x14ac:dyDescent="0.65">
      <c r="A253" s="534">
        <v>242</v>
      </c>
      <c r="B253" s="535">
        <f t="shared" si="21"/>
        <v>49893</v>
      </c>
      <c r="C253" s="536">
        <f t="shared" si="22"/>
        <v>0</v>
      </c>
      <c r="D253" s="536">
        <f t="shared" si="23"/>
        <v>0</v>
      </c>
      <c r="E253" s="536">
        <f t="shared" si="25"/>
        <v>0</v>
      </c>
      <c r="F253" s="536">
        <f t="shared" si="26"/>
        <v>0</v>
      </c>
      <c r="G253" s="536">
        <f t="shared" si="24"/>
        <v>0</v>
      </c>
      <c r="H253" s="537">
        <f t="shared" si="27"/>
        <v>0</v>
      </c>
      <c r="I253" s="906"/>
    </row>
    <row r="254" spans="1:9" ht="15" customHeight="1" x14ac:dyDescent="0.65">
      <c r="A254" s="534">
        <v>243</v>
      </c>
      <c r="B254" s="535">
        <f t="shared" si="21"/>
        <v>49924</v>
      </c>
      <c r="C254" s="536">
        <f t="shared" si="22"/>
        <v>0</v>
      </c>
      <c r="D254" s="536">
        <f t="shared" si="23"/>
        <v>0</v>
      </c>
      <c r="E254" s="536">
        <f t="shared" si="25"/>
        <v>0</v>
      </c>
      <c r="F254" s="536">
        <f t="shared" si="26"/>
        <v>0</v>
      </c>
      <c r="G254" s="536">
        <f t="shared" si="24"/>
        <v>0</v>
      </c>
      <c r="H254" s="537">
        <f t="shared" si="27"/>
        <v>0</v>
      </c>
      <c r="I254" s="906"/>
    </row>
    <row r="255" spans="1:9" ht="15" customHeight="1" x14ac:dyDescent="0.65">
      <c r="A255" s="534">
        <v>244</v>
      </c>
      <c r="B255" s="535">
        <f t="shared" si="21"/>
        <v>49954</v>
      </c>
      <c r="C255" s="536">
        <f t="shared" si="22"/>
        <v>0</v>
      </c>
      <c r="D255" s="536">
        <f t="shared" si="23"/>
        <v>0</v>
      </c>
      <c r="E255" s="536">
        <f t="shared" si="25"/>
        <v>0</v>
      </c>
      <c r="F255" s="536">
        <f t="shared" si="26"/>
        <v>0</v>
      </c>
      <c r="G255" s="536">
        <f t="shared" si="24"/>
        <v>0</v>
      </c>
      <c r="H255" s="537">
        <f t="shared" si="27"/>
        <v>0</v>
      </c>
      <c r="I255" s="906"/>
    </row>
    <row r="256" spans="1:9" ht="15" customHeight="1" x14ac:dyDescent="0.65">
      <c r="A256" s="534">
        <v>245</v>
      </c>
      <c r="B256" s="535">
        <f t="shared" si="21"/>
        <v>49985</v>
      </c>
      <c r="C256" s="536">
        <f t="shared" si="22"/>
        <v>0</v>
      </c>
      <c r="D256" s="536">
        <f t="shared" si="23"/>
        <v>0</v>
      </c>
      <c r="E256" s="536">
        <f t="shared" si="25"/>
        <v>0</v>
      </c>
      <c r="F256" s="536">
        <f t="shared" si="26"/>
        <v>0</v>
      </c>
      <c r="G256" s="536">
        <f t="shared" si="24"/>
        <v>0</v>
      </c>
      <c r="H256" s="537">
        <f t="shared" si="27"/>
        <v>0</v>
      </c>
      <c r="I256" s="906"/>
    </row>
    <row r="257" spans="1:9" ht="15" customHeight="1" x14ac:dyDescent="0.65">
      <c r="A257" s="534">
        <v>246</v>
      </c>
      <c r="B257" s="535">
        <f t="shared" si="21"/>
        <v>50015</v>
      </c>
      <c r="C257" s="536">
        <f t="shared" si="22"/>
        <v>0</v>
      </c>
      <c r="D257" s="536">
        <f t="shared" si="23"/>
        <v>0</v>
      </c>
      <c r="E257" s="536">
        <f t="shared" si="25"/>
        <v>0</v>
      </c>
      <c r="F257" s="536">
        <f t="shared" si="26"/>
        <v>0</v>
      </c>
      <c r="G257" s="536">
        <f t="shared" si="24"/>
        <v>0</v>
      </c>
      <c r="H257" s="537">
        <f t="shared" si="27"/>
        <v>0</v>
      </c>
      <c r="I257" s="906"/>
    </row>
    <row r="258" spans="1:9" ht="15" customHeight="1" x14ac:dyDescent="0.65">
      <c r="A258" s="534">
        <v>247</v>
      </c>
      <c r="B258" s="535">
        <f t="shared" si="21"/>
        <v>50046</v>
      </c>
      <c r="C258" s="536">
        <f t="shared" si="22"/>
        <v>0</v>
      </c>
      <c r="D258" s="536">
        <f t="shared" si="23"/>
        <v>0</v>
      </c>
      <c r="E258" s="536">
        <f t="shared" si="25"/>
        <v>0</v>
      </c>
      <c r="F258" s="536">
        <f t="shared" si="26"/>
        <v>0</v>
      </c>
      <c r="G258" s="536">
        <f t="shared" si="24"/>
        <v>0</v>
      </c>
      <c r="H258" s="537">
        <f t="shared" si="27"/>
        <v>0</v>
      </c>
      <c r="I258" s="906"/>
    </row>
    <row r="259" spans="1:9" ht="15" customHeight="1" x14ac:dyDescent="0.65">
      <c r="A259" s="534">
        <v>248</v>
      </c>
      <c r="B259" s="535">
        <f t="shared" si="21"/>
        <v>50077</v>
      </c>
      <c r="C259" s="536">
        <f t="shared" si="22"/>
        <v>0</v>
      </c>
      <c r="D259" s="536">
        <f t="shared" si="23"/>
        <v>0</v>
      </c>
      <c r="E259" s="536">
        <f t="shared" si="25"/>
        <v>0</v>
      </c>
      <c r="F259" s="536">
        <f t="shared" si="26"/>
        <v>0</v>
      </c>
      <c r="G259" s="536">
        <f t="shared" si="24"/>
        <v>0</v>
      </c>
      <c r="H259" s="537">
        <f t="shared" si="27"/>
        <v>0</v>
      </c>
      <c r="I259" s="906"/>
    </row>
    <row r="260" spans="1:9" ht="15" customHeight="1" x14ac:dyDescent="0.65">
      <c r="A260" s="534">
        <v>249</v>
      </c>
      <c r="B260" s="535">
        <f t="shared" si="21"/>
        <v>50105</v>
      </c>
      <c r="C260" s="536">
        <f t="shared" si="22"/>
        <v>0</v>
      </c>
      <c r="D260" s="536">
        <f t="shared" si="23"/>
        <v>0</v>
      </c>
      <c r="E260" s="536">
        <f t="shared" si="25"/>
        <v>0</v>
      </c>
      <c r="F260" s="536">
        <f t="shared" si="26"/>
        <v>0</v>
      </c>
      <c r="G260" s="536">
        <f t="shared" si="24"/>
        <v>0</v>
      </c>
      <c r="H260" s="537">
        <f t="shared" si="27"/>
        <v>0</v>
      </c>
      <c r="I260" s="906"/>
    </row>
    <row r="261" spans="1:9" ht="15" customHeight="1" x14ac:dyDescent="0.65">
      <c r="A261" s="534">
        <v>250</v>
      </c>
      <c r="B261" s="535">
        <f t="shared" si="21"/>
        <v>50136</v>
      </c>
      <c r="C261" s="536">
        <f t="shared" si="22"/>
        <v>0</v>
      </c>
      <c r="D261" s="536">
        <f t="shared" si="23"/>
        <v>0</v>
      </c>
      <c r="E261" s="536">
        <f t="shared" si="25"/>
        <v>0</v>
      </c>
      <c r="F261" s="536">
        <f t="shared" si="26"/>
        <v>0</v>
      </c>
      <c r="G261" s="536">
        <f t="shared" si="24"/>
        <v>0</v>
      </c>
      <c r="H261" s="537">
        <f t="shared" si="27"/>
        <v>0</v>
      </c>
      <c r="I261" s="906"/>
    </row>
    <row r="262" spans="1:9" ht="15" customHeight="1" x14ac:dyDescent="0.65">
      <c r="A262" s="534">
        <v>251</v>
      </c>
      <c r="B262" s="535">
        <f t="shared" si="21"/>
        <v>50166</v>
      </c>
      <c r="C262" s="536">
        <f t="shared" si="22"/>
        <v>0</v>
      </c>
      <c r="D262" s="536">
        <f t="shared" si="23"/>
        <v>0</v>
      </c>
      <c r="E262" s="536">
        <f t="shared" si="25"/>
        <v>0</v>
      </c>
      <c r="F262" s="536">
        <f t="shared" si="26"/>
        <v>0</v>
      </c>
      <c r="G262" s="536">
        <f t="shared" si="24"/>
        <v>0</v>
      </c>
      <c r="H262" s="537">
        <f t="shared" si="27"/>
        <v>0</v>
      </c>
      <c r="I262" s="906"/>
    </row>
    <row r="263" spans="1:9" ht="15" customHeight="1" x14ac:dyDescent="0.65">
      <c r="A263" s="534">
        <v>252</v>
      </c>
      <c r="B263" s="535">
        <f t="shared" si="21"/>
        <v>50197</v>
      </c>
      <c r="C263" s="536">
        <f t="shared" si="22"/>
        <v>0</v>
      </c>
      <c r="D263" s="536">
        <f t="shared" si="23"/>
        <v>0</v>
      </c>
      <c r="E263" s="536">
        <f t="shared" si="25"/>
        <v>0</v>
      </c>
      <c r="F263" s="536">
        <f t="shared" si="26"/>
        <v>0</v>
      </c>
      <c r="G263" s="536">
        <f t="shared" si="24"/>
        <v>0</v>
      </c>
      <c r="H263" s="537">
        <f t="shared" si="27"/>
        <v>0</v>
      </c>
      <c r="I263" s="906"/>
    </row>
    <row r="264" spans="1:9" ht="15" customHeight="1" x14ac:dyDescent="0.65">
      <c r="A264" s="534">
        <v>253</v>
      </c>
      <c r="B264" s="535">
        <f t="shared" si="21"/>
        <v>50227</v>
      </c>
      <c r="C264" s="536">
        <f t="shared" si="22"/>
        <v>0</v>
      </c>
      <c r="D264" s="536">
        <f t="shared" si="23"/>
        <v>0</v>
      </c>
      <c r="E264" s="536">
        <f t="shared" si="25"/>
        <v>0</v>
      </c>
      <c r="F264" s="536">
        <f t="shared" si="26"/>
        <v>0</v>
      </c>
      <c r="G264" s="536">
        <f t="shared" si="24"/>
        <v>0</v>
      </c>
      <c r="H264" s="537">
        <f t="shared" si="27"/>
        <v>0</v>
      </c>
      <c r="I264" s="906" t="s">
        <v>441</v>
      </c>
    </row>
    <row r="265" spans="1:9" ht="15" customHeight="1" x14ac:dyDescent="0.65">
      <c r="A265" s="534">
        <v>254</v>
      </c>
      <c r="B265" s="535">
        <f t="shared" si="21"/>
        <v>50258</v>
      </c>
      <c r="C265" s="536">
        <f t="shared" si="22"/>
        <v>0</v>
      </c>
      <c r="D265" s="536">
        <f t="shared" si="23"/>
        <v>0</v>
      </c>
      <c r="E265" s="536">
        <f t="shared" si="25"/>
        <v>0</v>
      </c>
      <c r="F265" s="536">
        <f t="shared" si="26"/>
        <v>0</v>
      </c>
      <c r="G265" s="536">
        <f t="shared" si="24"/>
        <v>0</v>
      </c>
      <c r="H265" s="537">
        <f t="shared" si="27"/>
        <v>0</v>
      </c>
      <c r="I265" s="906"/>
    </row>
    <row r="266" spans="1:9" ht="15" customHeight="1" x14ac:dyDescent="0.65">
      <c r="A266" s="534">
        <v>255</v>
      </c>
      <c r="B266" s="535">
        <f t="shared" si="21"/>
        <v>50289</v>
      </c>
      <c r="C266" s="536">
        <f t="shared" si="22"/>
        <v>0</v>
      </c>
      <c r="D266" s="536">
        <f t="shared" si="23"/>
        <v>0</v>
      </c>
      <c r="E266" s="536">
        <f t="shared" si="25"/>
        <v>0</v>
      </c>
      <c r="F266" s="536">
        <f t="shared" si="26"/>
        <v>0</v>
      </c>
      <c r="G266" s="536">
        <f t="shared" si="24"/>
        <v>0</v>
      </c>
      <c r="H266" s="537">
        <f t="shared" si="27"/>
        <v>0</v>
      </c>
      <c r="I266" s="906"/>
    </row>
    <row r="267" spans="1:9" ht="15" customHeight="1" x14ac:dyDescent="0.65">
      <c r="A267" s="534">
        <v>256</v>
      </c>
      <c r="B267" s="535">
        <f t="shared" si="21"/>
        <v>50319</v>
      </c>
      <c r="C267" s="536">
        <f t="shared" si="22"/>
        <v>0</v>
      </c>
      <c r="D267" s="536">
        <f t="shared" si="23"/>
        <v>0</v>
      </c>
      <c r="E267" s="536">
        <f t="shared" si="25"/>
        <v>0</v>
      </c>
      <c r="F267" s="536">
        <f t="shared" si="26"/>
        <v>0</v>
      </c>
      <c r="G267" s="536">
        <f t="shared" si="24"/>
        <v>0</v>
      </c>
      <c r="H267" s="537">
        <f t="shared" si="27"/>
        <v>0</v>
      </c>
      <c r="I267" s="906"/>
    </row>
    <row r="268" spans="1:9" ht="15" customHeight="1" x14ac:dyDescent="0.65">
      <c r="A268" s="534">
        <v>257</v>
      </c>
      <c r="B268" s="535">
        <f t="shared" ref="B268:B331" si="28">EDATE($B$7,A267)</f>
        <v>50350</v>
      </c>
      <c r="C268" s="536">
        <f t="shared" ref="C268:C331" si="29">IFERROR(IF($H$3&lt;=H267, $H$3, H267+H267*$B$4/$B$6), "")</f>
        <v>0</v>
      </c>
      <c r="D268" s="536">
        <f t="shared" ref="D268:D331" si="30">IFERROR(IF($B$8&lt;H267-F268, $B$8, H267-F268), "")</f>
        <v>0</v>
      </c>
      <c r="E268" s="536">
        <f t="shared" si="25"/>
        <v>0</v>
      </c>
      <c r="F268" s="536">
        <f t="shared" si="26"/>
        <v>0</v>
      </c>
      <c r="G268" s="536">
        <f t="shared" ref="G268:G331" si="31">IFERROR(IF(C268&gt;0, $B$4/$B$6*H267, 0), "")</f>
        <v>0</v>
      </c>
      <c r="H268" s="537">
        <f t="shared" si="27"/>
        <v>0</v>
      </c>
      <c r="I268" s="906"/>
    </row>
    <row r="269" spans="1:9" ht="15" customHeight="1" x14ac:dyDescent="0.65">
      <c r="A269" s="534">
        <v>258</v>
      </c>
      <c r="B269" s="535">
        <f t="shared" si="28"/>
        <v>50380</v>
      </c>
      <c r="C269" s="536">
        <f t="shared" si="29"/>
        <v>0</v>
      </c>
      <c r="D269" s="536">
        <f t="shared" si="30"/>
        <v>0</v>
      </c>
      <c r="E269" s="536">
        <f t="shared" ref="E269:E332" si="32">IFERROR(C269+D269, "")</f>
        <v>0</v>
      </c>
      <c r="F269" s="536">
        <f t="shared" ref="F269:F332" si="33">IFERROR(IF(C269&gt;0, MIN(C269-G269, H268), 0), "")</f>
        <v>0</v>
      </c>
      <c r="G269" s="536">
        <f t="shared" si="31"/>
        <v>0</v>
      </c>
      <c r="H269" s="537">
        <f t="shared" ref="H269:H332" si="34">IFERROR(IF(H268 &gt;0, H268-F269-D269, 0), "")</f>
        <v>0</v>
      </c>
      <c r="I269" s="906"/>
    </row>
    <row r="270" spans="1:9" ht="15" customHeight="1" x14ac:dyDescent="0.65">
      <c r="A270" s="534">
        <v>259</v>
      </c>
      <c r="B270" s="535">
        <f t="shared" si="28"/>
        <v>50411</v>
      </c>
      <c r="C270" s="536">
        <f t="shared" si="29"/>
        <v>0</v>
      </c>
      <c r="D270" s="536">
        <f t="shared" si="30"/>
        <v>0</v>
      </c>
      <c r="E270" s="536">
        <f t="shared" si="32"/>
        <v>0</v>
      </c>
      <c r="F270" s="536">
        <f t="shared" si="33"/>
        <v>0</v>
      </c>
      <c r="G270" s="536">
        <f t="shared" si="31"/>
        <v>0</v>
      </c>
      <c r="H270" s="537">
        <f t="shared" si="34"/>
        <v>0</v>
      </c>
      <c r="I270" s="906"/>
    </row>
    <row r="271" spans="1:9" ht="15" customHeight="1" x14ac:dyDescent="0.65">
      <c r="A271" s="534">
        <v>260</v>
      </c>
      <c r="B271" s="535">
        <f t="shared" si="28"/>
        <v>50442</v>
      </c>
      <c r="C271" s="536">
        <f t="shared" si="29"/>
        <v>0</v>
      </c>
      <c r="D271" s="536">
        <f t="shared" si="30"/>
        <v>0</v>
      </c>
      <c r="E271" s="536">
        <f t="shared" si="32"/>
        <v>0</v>
      </c>
      <c r="F271" s="536">
        <f t="shared" si="33"/>
        <v>0</v>
      </c>
      <c r="G271" s="536">
        <f t="shared" si="31"/>
        <v>0</v>
      </c>
      <c r="H271" s="537">
        <f t="shared" si="34"/>
        <v>0</v>
      </c>
      <c r="I271" s="906"/>
    </row>
    <row r="272" spans="1:9" ht="15" customHeight="1" x14ac:dyDescent="0.65">
      <c r="A272" s="534">
        <v>261</v>
      </c>
      <c r="B272" s="535">
        <f t="shared" si="28"/>
        <v>50470</v>
      </c>
      <c r="C272" s="536">
        <f t="shared" si="29"/>
        <v>0</v>
      </c>
      <c r="D272" s="536">
        <f t="shared" si="30"/>
        <v>0</v>
      </c>
      <c r="E272" s="536">
        <f t="shared" si="32"/>
        <v>0</v>
      </c>
      <c r="F272" s="536">
        <f t="shared" si="33"/>
        <v>0</v>
      </c>
      <c r="G272" s="536">
        <f t="shared" si="31"/>
        <v>0</v>
      </c>
      <c r="H272" s="537">
        <f t="shared" si="34"/>
        <v>0</v>
      </c>
      <c r="I272" s="906"/>
    </row>
    <row r="273" spans="1:9" ht="15" customHeight="1" x14ac:dyDescent="0.65">
      <c r="A273" s="534">
        <v>262</v>
      </c>
      <c r="B273" s="535">
        <f t="shared" si="28"/>
        <v>50501</v>
      </c>
      <c r="C273" s="536">
        <f t="shared" si="29"/>
        <v>0</v>
      </c>
      <c r="D273" s="536">
        <f t="shared" si="30"/>
        <v>0</v>
      </c>
      <c r="E273" s="536">
        <f t="shared" si="32"/>
        <v>0</v>
      </c>
      <c r="F273" s="536">
        <f t="shared" si="33"/>
        <v>0</v>
      </c>
      <c r="G273" s="536">
        <f t="shared" si="31"/>
        <v>0</v>
      </c>
      <c r="H273" s="537">
        <f t="shared" si="34"/>
        <v>0</v>
      </c>
      <c r="I273" s="906"/>
    </row>
    <row r="274" spans="1:9" ht="15" customHeight="1" x14ac:dyDescent="0.65">
      <c r="A274" s="534">
        <v>263</v>
      </c>
      <c r="B274" s="535">
        <f t="shared" si="28"/>
        <v>50531</v>
      </c>
      <c r="C274" s="536">
        <f t="shared" si="29"/>
        <v>0</v>
      </c>
      <c r="D274" s="536">
        <f t="shared" si="30"/>
        <v>0</v>
      </c>
      <c r="E274" s="536">
        <f t="shared" si="32"/>
        <v>0</v>
      </c>
      <c r="F274" s="536">
        <f t="shared" si="33"/>
        <v>0</v>
      </c>
      <c r="G274" s="536">
        <f t="shared" si="31"/>
        <v>0</v>
      </c>
      <c r="H274" s="537">
        <f t="shared" si="34"/>
        <v>0</v>
      </c>
      <c r="I274" s="906"/>
    </row>
    <row r="275" spans="1:9" ht="15" customHeight="1" x14ac:dyDescent="0.65">
      <c r="A275" s="534">
        <v>264</v>
      </c>
      <c r="B275" s="535">
        <f t="shared" si="28"/>
        <v>50562</v>
      </c>
      <c r="C275" s="536">
        <f t="shared" si="29"/>
        <v>0</v>
      </c>
      <c r="D275" s="536">
        <f t="shared" si="30"/>
        <v>0</v>
      </c>
      <c r="E275" s="536">
        <f t="shared" si="32"/>
        <v>0</v>
      </c>
      <c r="F275" s="536">
        <f t="shared" si="33"/>
        <v>0</v>
      </c>
      <c r="G275" s="536">
        <f t="shared" si="31"/>
        <v>0</v>
      </c>
      <c r="H275" s="537">
        <f t="shared" si="34"/>
        <v>0</v>
      </c>
      <c r="I275" s="906"/>
    </row>
    <row r="276" spans="1:9" ht="15" customHeight="1" x14ac:dyDescent="0.65">
      <c r="A276" s="534">
        <v>265</v>
      </c>
      <c r="B276" s="535">
        <f t="shared" si="28"/>
        <v>50592</v>
      </c>
      <c r="C276" s="536">
        <f t="shared" si="29"/>
        <v>0</v>
      </c>
      <c r="D276" s="536">
        <f t="shared" si="30"/>
        <v>0</v>
      </c>
      <c r="E276" s="536">
        <f t="shared" si="32"/>
        <v>0</v>
      </c>
      <c r="F276" s="536">
        <f t="shared" si="33"/>
        <v>0</v>
      </c>
      <c r="G276" s="536">
        <f t="shared" si="31"/>
        <v>0</v>
      </c>
      <c r="H276" s="537">
        <f t="shared" si="34"/>
        <v>0</v>
      </c>
      <c r="I276" s="906" t="s">
        <v>442</v>
      </c>
    </row>
    <row r="277" spans="1:9" ht="15" customHeight="1" x14ac:dyDescent="0.65">
      <c r="A277" s="534">
        <v>266</v>
      </c>
      <c r="B277" s="535">
        <f t="shared" si="28"/>
        <v>50623</v>
      </c>
      <c r="C277" s="536">
        <f t="shared" si="29"/>
        <v>0</v>
      </c>
      <c r="D277" s="536">
        <f t="shared" si="30"/>
        <v>0</v>
      </c>
      <c r="E277" s="536">
        <f t="shared" si="32"/>
        <v>0</v>
      </c>
      <c r="F277" s="536">
        <f t="shared" si="33"/>
        <v>0</v>
      </c>
      <c r="G277" s="536">
        <f t="shared" si="31"/>
        <v>0</v>
      </c>
      <c r="H277" s="537">
        <f t="shared" si="34"/>
        <v>0</v>
      </c>
      <c r="I277" s="906"/>
    </row>
    <row r="278" spans="1:9" ht="15" customHeight="1" x14ac:dyDescent="0.65">
      <c r="A278" s="534">
        <v>267</v>
      </c>
      <c r="B278" s="535">
        <f t="shared" si="28"/>
        <v>50654</v>
      </c>
      <c r="C278" s="536">
        <f t="shared" si="29"/>
        <v>0</v>
      </c>
      <c r="D278" s="536">
        <f t="shared" si="30"/>
        <v>0</v>
      </c>
      <c r="E278" s="536">
        <f t="shared" si="32"/>
        <v>0</v>
      </c>
      <c r="F278" s="536">
        <f t="shared" si="33"/>
        <v>0</v>
      </c>
      <c r="G278" s="536">
        <f t="shared" si="31"/>
        <v>0</v>
      </c>
      <c r="H278" s="537">
        <f t="shared" si="34"/>
        <v>0</v>
      </c>
      <c r="I278" s="906"/>
    </row>
    <row r="279" spans="1:9" ht="15" customHeight="1" x14ac:dyDescent="0.65">
      <c r="A279" s="534">
        <v>268</v>
      </c>
      <c r="B279" s="535">
        <f t="shared" si="28"/>
        <v>50684</v>
      </c>
      <c r="C279" s="536">
        <f t="shared" si="29"/>
        <v>0</v>
      </c>
      <c r="D279" s="536">
        <f t="shared" si="30"/>
        <v>0</v>
      </c>
      <c r="E279" s="536">
        <f t="shared" si="32"/>
        <v>0</v>
      </c>
      <c r="F279" s="536">
        <f t="shared" si="33"/>
        <v>0</v>
      </c>
      <c r="G279" s="536">
        <f t="shared" si="31"/>
        <v>0</v>
      </c>
      <c r="H279" s="537">
        <f t="shared" si="34"/>
        <v>0</v>
      </c>
      <c r="I279" s="906"/>
    </row>
    <row r="280" spans="1:9" ht="15" customHeight="1" x14ac:dyDescent="0.65">
      <c r="A280" s="534">
        <v>269</v>
      </c>
      <c r="B280" s="535">
        <f t="shared" si="28"/>
        <v>50715</v>
      </c>
      <c r="C280" s="536">
        <f t="shared" si="29"/>
        <v>0</v>
      </c>
      <c r="D280" s="536">
        <f t="shared" si="30"/>
        <v>0</v>
      </c>
      <c r="E280" s="536">
        <f t="shared" si="32"/>
        <v>0</v>
      </c>
      <c r="F280" s="536">
        <f t="shared" si="33"/>
        <v>0</v>
      </c>
      <c r="G280" s="536">
        <f t="shared" si="31"/>
        <v>0</v>
      </c>
      <c r="H280" s="537">
        <f t="shared" si="34"/>
        <v>0</v>
      </c>
      <c r="I280" s="906"/>
    </row>
    <row r="281" spans="1:9" ht="15" customHeight="1" x14ac:dyDescent="0.65">
      <c r="A281" s="534">
        <v>270</v>
      </c>
      <c r="B281" s="535">
        <f t="shared" si="28"/>
        <v>50745</v>
      </c>
      <c r="C281" s="536">
        <f t="shared" si="29"/>
        <v>0</v>
      </c>
      <c r="D281" s="536">
        <f t="shared" si="30"/>
        <v>0</v>
      </c>
      <c r="E281" s="536">
        <f t="shared" si="32"/>
        <v>0</v>
      </c>
      <c r="F281" s="536">
        <f t="shared" si="33"/>
        <v>0</v>
      </c>
      <c r="G281" s="536">
        <f t="shared" si="31"/>
        <v>0</v>
      </c>
      <c r="H281" s="537">
        <f t="shared" si="34"/>
        <v>0</v>
      </c>
      <c r="I281" s="906"/>
    </row>
    <row r="282" spans="1:9" ht="15" customHeight="1" x14ac:dyDescent="0.65">
      <c r="A282" s="534">
        <v>271</v>
      </c>
      <c r="B282" s="535">
        <f t="shared" si="28"/>
        <v>50776</v>
      </c>
      <c r="C282" s="536">
        <f t="shared" si="29"/>
        <v>0</v>
      </c>
      <c r="D282" s="536">
        <f t="shared" si="30"/>
        <v>0</v>
      </c>
      <c r="E282" s="536">
        <f t="shared" si="32"/>
        <v>0</v>
      </c>
      <c r="F282" s="536">
        <f t="shared" si="33"/>
        <v>0</v>
      </c>
      <c r="G282" s="536">
        <f t="shared" si="31"/>
        <v>0</v>
      </c>
      <c r="H282" s="537">
        <f t="shared" si="34"/>
        <v>0</v>
      </c>
      <c r="I282" s="906"/>
    </row>
    <row r="283" spans="1:9" ht="15" customHeight="1" x14ac:dyDescent="0.65">
      <c r="A283" s="534">
        <v>272</v>
      </c>
      <c r="B283" s="535">
        <f t="shared" si="28"/>
        <v>50807</v>
      </c>
      <c r="C283" s="536">
        <f t="shared" si="29"/>
        <v>0</v>
      </c>
      <c r="D283" s="536">
        <f t="shared" si="30"/>
        <v>0</v>
      </c>
      <c r="E283" s="536">
        <f t="shared" si="32"/>
        <v>0</v>
      </c>
      <c r="F283" s="536">
        <f t="shared" si="33"/>
        <v>0</v>
      </c>
      <c r="G283" s="536">
        <f t="shared" si="31"/>
        <v>0</v>
      </c>
      <c r="H283" s="537">
        <f t="shared" si="34"/>
        <v>0</v>
      </c>
      <c r="I283" s="906"/>
    </row>
    <row r="284" spans="1:9" ht="15" customHeight="1" x14ac:dyDescent="0.65">
      <c r="A284" s="534">
        <v>273</v>
      </c>
      <c r="B284" s="535">
        <f t="shared" si="28"/>
        <v>50835</v>
      </c>
      <c r="C284" s="536">
        <f t="shared" si="29"/>
        <v>0</v>
      </c>
      <c r="D284" s="536">
        <f t="shared" si="30"/>
        <v>0</v>
      </c>
      <c r="E284" s="536">
        <f t="shared" si="32"/>
        <v>0</v>
      </c>
      <c r="F284" s="536">
        <f t="shared" si="33"/>
        <v>0</v>
      </c>
      <c r="G284" s="536">
        <f t="shared" si="31"/>
        <v>0</v>
      </c>
      <c r="H284" s="537">
        <f t="shared" si="34"/>
        <v>0</v>
      </c>
      <c r="I284" s="906"/>
    </row>
    <row r="285" spans="1:9" ht="15" customHeight="1" x14ac:dyDescent="0.65">
      <c r="A285" s="534">
        <v>274</v>
      </c>
      <c r="B285" s="535">
        <f t="shared" si="28"/>
        <v>50866</v>
      </c>
      <c r="C285" s="536">
        <f t="shared" si="29"/>
        <v>0</v>
      </c>
      <c r="D285" s="536">
        <f t="shared" si="30"/>
        <v>0</v>
      </c>
      <c r="E285" s="536">
        <f t="shared" si="32"/>
        <v>0</v>
      </c>
      <c r="F285" s="536">
        <f t="shared" si="33"/>
        <v>0</v>
      </c>
      <c r="G285" s="536">
        <f t="shared" si="31"/>
        <v>0</v>
      </c>
      <c r="H285" s="537">
        <f t="shared" si="34"/>
        <v>0</v>
      </c>
      <c r="I285" s="906"/>
    </row>
    <row r="286" spans="1:9" ht="15" customHeight="1" x14ac:dyDescent="0.65">
      <c r="A286" s="534">
        <v>275</v>
      </c>
      <c r="B286" s="535">
        <f t="shared" si="28"/>
        <v>50896</v>
      </c>
      <c r="C286" s="536">
        <f t="shared" si="29"/>
        <v>0</v>
      </c>
      <c r="D286" s="536">
        <f t="shared" si="30"/>
        <v>0</v>
      </c>
      <c r="E286" s="536">
        <f t="shared" si="32"/>
        <v>0</v>
      </c>
      <c r="F286" s="536">
        <f t="shared" si="33"/>
        <v>0</v>
      </c>
      <c r="G286" s="536">
        <f t="shared" si="31"/>
        <v>0</v>
      </c>
      <c r="H286" s="537">
        <f t="shared" si="34"/>
        <v>0</v>
      </c>
      <c r="I286" s="906"/>
    </row>
    <row r="287" spans="1:9" ht="15" customHeight="1" x14ac:dyDescent="0.65">
      <c r="A287" s="534">
        <v>276</v>
      </c>
      <c r="B287" s="535">
        <f t="shared" si="28"/>
        <v>50927</v>
      </c>
      <c r="C287" s="536">
        <f t="shared" si="29"/>
        <v>0</v>
      </c>
      <c r="D287" s="536">
        <f t="shared" si="30"/>
        <v>0</v>
      </c>
      <c r="E287" s="536">
        <f t="shared" si="32"/>
        <v>0</v>
      </c>
      <c r="F287" s="536">
        <f t="shared" si="33"/>
        <v>0</v>
      </c>
      <c r="G287" s="536">
        <f t="shared" si="31"/>
        <v>0</v>
      </c>
      <c r="H287" s="537">
        <f t="shared" si="34"/>
        <v>0</v>
      </c>
      <c r="I287" s="906"/>
    </row>
    <row r="288" spans="1:9" ht="15" customHeight="1" x14ac:dyDescent="0.65">
      <c r="A288" s="534">
        <v>277</v>
      </c>
      <c r="B288" s="535">
        <f t="shared" si="28"/>
        <v>50957</v>
      </c>
      <c r="C288" s="536">
        <f t="shared" si="29"/>
        <v>0</v>
      </c>
      <c r="D288" s="536">
        <f t="shared" si="30"/>
        <v>0</v>
      </c>
      <c r="E288" s="536">
        <f t="shared" si="32"/>
        <v>0</v>
      </c>
      <c r="F288" s="536">
        <f t="shared" si="33"/>
        <v>0</v>
      </c>
      <c r="G288" s="536">
        <f t="shared" si="31"/>
        <v>0</v>
      </c>
      <c r="H288" s="537">
        <f t="shared" si="34"/>
        <v>0</v>
      </c>
      <c r="I288" s="906" t="s">
        <v>443</v>
      </c>
    </row>
    <row r="289" spans="1:9" ht="15" customHeight="1" x14ac:dyDescent="0.65">
      <c r="A289" s="534">
        <v>278</v>
      </c>
      <c r="B289" s="535">
        <f t="shared" si="28"/>
        <v>50988</v>
      </c>
      <c r="C289" s="536">
        <f t="shared" si="29"/>
        <v>0</v>
      </c>
      <c r="D289" s="536">
        <f t="shared" si="30"/>
        <v>0</v>
      </c>
      <c r="E289" s="536">
        <f t="shared" si="32"/>
        <v>0</v>
      </c>
      <c r="F289" s="536">
        <f t="shared" si="33"/>
        <v>0</v>
      </c>
      <c r="G289" s="536">
        <f t="shared" si="31"/>
        <v>0</v>
      </c>
      <c r="H289" s="537">
        <f t="shared" si="34"/>
        <v>0</v>
      </c>
      <c r="I289" s="906"/>
    </row>
    <row r="290" spans="1:9" ht="15" customHeight="1" x14ac:dyDescent="0.65">
      <c r="A290" s="534">
        <v>279</v>
      </c>
      <c r="B290" s="535">
        <f t="shared" si="28"/>
        <v>51019</v>
      </c>
      <c r="C290" s="536">
        <f t="shared" si="29"/>
        <v>0</v>
      </c>
      <c r="D290" s="536">
        <f t="shared" si="30"/>
        <v>0</v>
      </c>
      <c r="E290" s="536">
        <f t="shared" si="32"/>
        <v>0</v>
      </c>
      <c r="F290" s="536">
        <f t="shared" si="33"/>
        <v>0</v>
      </c>
      <c r="G290" s="536">
        <f t="shared" si="31"/>
        <v>0</v>
      </c>
      <c r="H290" s="537">
        <f t="shared" si="34"/>
        <v>0</v>
      </c>
      <c r="I290" s="906"/>
    </row>
    <row r="291" spans="1:9" ht="15" customHeight="1" x14ac:dyDescent="0.65">
      <c r="A291" s="534">
        <v>280</v>
      </c>
      <c r="B291" s="535">
        <f t="shared" si="28"/>
        <v>51049</v>
      </c>
      <c r="C291" s="536">
        <f t="shared" si="29"/>
        <v>0</v>
      </c>
      <c r="D291" s="536">
        <f t="shared" si="30"/>
        <v>0</v>
      </c>
      <c r="E291" s="536">
        <f t="shared" si="32"/>
        <v>0</v>
      </c>
      <c r="F291" s="536">
        <f t="shared" si="33"/>
        <v>0</v>
      </c>
      <c r="G291" s="536">
        <f t="shared" si="31"/>
        <v>0</v>
      </c>
      <c r="H291" s="537">
        <f t="shared" si="34"/>
        <v>0</v>
      </c>
      <c r="I291" s="906"/>
    </row>
    <row r="292" spans="1:9" ht="15" customHeight="1" x14ac:dyDescent="0.65">
      <c r="A292" s="534">
        <v>281</v>
      </c>
      <c r="B292" s="535">
        <f t="shared" si="28"/>
        <v>51080</v>
      </c>
      <c r="C292" s="536">
        <f t="shared" si="29"/>
        <v>0</v>
      </c>
      <c r="D292" s="536">
        <f t="shared" si="30"/>
        <v>0</v>
      </c>
      <c r="E292" s="536">
        <f t="shared" si="32"/>
        <v>0</v>
      </c>
      <c r="F292" s="536">
        <f t="shared" si="33"/>
        <v>0</v>
      </c>
      <c r="G292" s="536">
        <f t="shared" si="31"/>
        <v>0</v>
      </c>
      <c r="H292" s="537">
        <f t="shared" si="34"/>
        <v>0</v>
      </c>
      <c r="I292" s="906"/>
    </row>
    <row r="293" spans="1:9" ht="15" customHeight="1" x14ac:dyDescent="0.65">
      <c r="A293" s="534">
        <v>282</v>
      </c>
      <c r="B293" s="535">
        <f t="shared" si="28"/>
        <v>51110</v>
      </c>
      <c r="C293" s="536">
        <f t="shared" si="29"/>
        <v>0</v>
      </c>
      <c r="D293" s="536">
        <f t="shared" si="30"/>
        <v>0</v>
      </c>
      <c r="E293" s="536">
        <f t="shared" si="32"/>
        <v>0</v>
      </c>
      <c r="F293" s="536">
        <f t="shared" si="33"/>
        <v>0</v>
      </c>
      <c r="G293" s="536">
        <f t="shared" si="31"/>
        <v>0</v>
      </c>
      <c r="H293" s="537">
        <f t="shared" si="34"/>
        <v>0</v>
      </c>
      <c r="I293" s="906"/>
    </row>
    <row r="294" spans="1:9" ht="15" customHeight="1" x14ac:dyDescent="0.65">
      <c r="A294" s="534">
        <v>283</v>
      </c>
      <c r="B294" s="535">
        <f t="shared" si="28"/>
        <v>51141</v>
      </c>
      <c r="C294" s="536">
        <f t="shared" si="29"/>
        <v>0</v>
      </c>
      <c r="D294" s="536">
        <f t="shared" si="30"/>
        <v>0</v>
      </c>
      <c r="E294" s="536">
        <f t="shared" si="32"/>
        <v>0</v>
      </c>
      <c r="F294" s="536">
        <f t="shared" si="33"/>
        <v>0</v>
      </c>
      <c r="G294" s="536">
        <f t="shared" si="31"/>
        <v>0</v>
      </c>
      <c r="H294" s="537">
        <f t="shared" si="34"/>
        <v>0</v>
      </c>
      <c r="I294" s="906"/>
    </row>
    <row r="295" spans="1:9" ht="15" customHeight="1" x14ac:dyDescent="0.65">
      <c r="A295" s="534">
        <v>284</v>
      </c>
      <c r="B295" s="535">
        <f t="shared" si="28"/>
        <v>51172</v>
      </c>
      <c r="C295" s="536">
        <f t="shared" si="29"/>
        <v>0</v>
      </c>
      <c r="D295" s="536">
        <f t="shared" si="30"/>
        <v>0</v>
      </c>
      <c r="E295" s="536">
        <f t="shared" si="32"/>
        <v>0</v>
      </c>
      <c r="F295" s="536">
        <f t="shared" si="33"/>
        <v>0</v>
      </c>
      <c r="G295" s="536">
        <f t="shared" si="31"/>
        <v>0</v>
      </c>
      <c r="H295" s="537">
        <f t="shared" si="34"/>
        <v>0</v>
      </c>
      <c r="I295" s="906"/>
    </row>
    <row r="296" spans="1:9" ht="15" customHeight="1" x14ac:dyDescent="0.65">
      <c r="A296" s="534">
        <v>285</v>
      </c>
      <c r="B296" s="535">
        <f t="shared" si="28"/>
        <v>51201</v>
      </c>
      <c r="C296" s="536">
        <f t="shared" si="29"/>
        <v>0</v>
      </c>
      <c r="D296" s="536">
        <f t="shared" si="30"/>
        <v>0</v>
      </c>
      <c r="E296" s="536">
        <f t="shared" si="32"/>
        <v>0</v>
      </c>
      <c r="F296" s="536">
        <f t="shared" si="33"/>
        <v>0</v>
      </c>
      <c r="G296" s="536">
        <f t="shared" si="31"/>
        <v>0</v>
      </c>
      <c r="H296" s="537">
        <f t="shared" si="34"/>
        <v>0</v>
      </c>
      <c r="I296" s="906"/>
    </row>
    <row r="297" spans="1:9" ht="15" customHeight="1" x14ac:dyDescent="0.65">
      <c r="A297" s="534">
        <v>286</v>
      </c>
      <c r="B297" s="535">
        <f t="shared" si="28"/>
        <v>51232</v>
      </c>
      <c r="C297" s="536">
        <f t="shared" si="29"/>
        <v>0</v>
      </c>
      <c r="D297" s="536">
        <f t="shared" si="30"/>
        <v>0</v>
      </c>
      <c r="E297" s="536">
        <f t="shared" si="32"/>
        <v>0</v>
      </c>
      <c r="F297" s="536">
        <f t="shared" si="33"/>
        <v>0</v>
      </c>
      <c r="G297" s="536">
        <f t="shared" si="31"/>
        <v>0</v>
      </c>
      <c r="H297" s="537">
        <f t="shared" si="34"/>
        <v>0</v>
      </c>
      <c r="I297" s="906"/>
    </row>
    <row r="298" spans="1:9" ht="15" customHeight="1" x14ac:dyDescent="0.65">
      <c r="A298" s="534">
        <v>287</v>
      </c>
      <c r="B298" s="535">
        <f t="shared" si="28"/>
        <v>51262</v>
      </c>
      <c r="C298" s="536">
        <f t="shared" si="29"/>
        <v>0</v>
      </c>
      <c r="D298" s="536">
        <f t="shared" si="30"/>
        <v>0</v>
      </c>
      <c r="E298" s="536">
        <f t="shared" si="32"/>
        <v>0</v>
      </c>
      <c r="F298" s="536">
        <f t="shared" si="33"/>
        <v>0</v>
      </c>
      <c r="G298" s="536">
        <f t="shared" si="31"/>
        <v>0</v>
      </c>
      <c r="H298" s="537">
        <f t="shared" si="34"/>
        <v>0</v>
      </c>
      <c r="I298" s="906"/>
    </row>
    <row r="299" spans="1:9" ht="15" customHeight="1" x14ac:dyDescent="0.65">
      <c r="A299" s="534">
        <v>288</v>
      </c>
      <c r="B299" s="535">
        <f t="shared" si="28"/>
        <v>51293</v>
      </c>
      <c r="C299" s="536">
        <f t="shared" si="29"/>
        <v>0</v>
      </c>
      <c r="D299" s="536">
        <f t="shared" si="30"/>
        <v>0</v>
      </c>
      <c r="E299" s="536">
        <f t="shared" si="32"/>
        <v>0</v>
      </c>
      <c r="F299" s="536">
        <f t="shared" si="33"/>
        <v>0</v>
      </c>
      <c r="G299" s="536">
        <f t="shared" si="31"/>
        <v>0</v>
      </c>
      <c r="H299" s="537">
        <f t="shared" si="34"/>
        <v>0</v>
      </c>
      <c r="I299" s="906"/>
    </row>
    <row r="300" spans="1:9" ht="15" customHeight="1" x14ac:dyDescent="0.65">
      <c r="A300" s="534">
        <v>289</v>
      </c>
      <c r="B300" s="535">
        <f t="shared" si="28"/>
        <v>51323</v>
      </c>
      <c r="C300" s="536">
        <f t="shared" si="29"/>
        <v>0</v>
      </c>
      <c r="D300" s="536">
        <f t="shared" si="30"/>
        <v>0</v>
      </c>
      <c r="E300" s="536">
        <f t="shared" si="32"/>
        <v>0</v>
      </c>
      <c r="F300" s="536">
        <f t="shared" si="33"/>
        <v>0</v>
      </c>
      <c r="G300" s="536">
        <f t="shared" si="31"/>
        <v>0</v>
      </c>
      <c r="H300" s="537">
        <f t="shared" si="34"/>
        <v>0</v>
      </c>
      <c r="I300" s="906" t="s">
        <v>444</v>
      </c>
    </row>
    <row r="301" spans="1:9" ht="15" customHeight="1" x14ac:dyDescent="0.65">
      <c r="A301" s="534">
        <v>290</v>
      </c>
      <c r="B301" s="535">
        <f t="shared" si="28"/>
        <v>51354</v>
      </c>
      <c r="C301" s="536">
        <f t="shared" si="29"/>
        <v>0</v>
      </c>
      <c r="D301" s="536">
        <f t="shared" si="30"/>
        <v>0</v>
      </c>
      <c r="E301" s="536">
        <f t="shared" si="32"/>
        <v>0</v>
      </c>
      <c r="F301" s="536">
        <f t="shared" si="33"/>
        <v>0</v>
      </c>
      <c r="G301" s="536">
        <f t="shared" si="31"/>
        <v>0</v>
      </c>
      <c r="H301" s="537">
        <f t="shared" si="34"/>
        <v>0</v>
      </c>
      <c r="I301" s="906"/>
    </row>
    <row r="302" spans="1:9" ht="15" customHeight="1" x14ac:dyDescent="0.65">
      <c r="A302" s="534">
        <v>291</v>
      </c>
      <c r="B302" s="535">
        <f t="shared" si="28"/>
        <v>51385</v>
      </c>
      <c r="C302" s="536">
        <f t="shared" si="29"/>
        <v>0</v>
      </c>
      <c r="D302" s="536">
        <f t="shared" si="30"/>
        <v>0</v>
      </c>
      <c r="E302" s="536">
        <f t="shared" si="32"/>
        <v>0</v>
      </c>
      <c r="F302" s="536">
        <f t="shared" si="33"/>
        <v>0</v>
      </c>
      <c r="G302" s="536">
        <f t="shared" si="31"/>
        <v>0</v>
      </c>
      <c r="H302" s="537">
        <f t="shared" si="34"/>
        <v>0</v>
      </c>
      <c r="I302" s="906"/>
    </row>
    <row r="303" spans="1:9" ht="15" customHeight="1" x14ac:dyDescent="0.65">
      <c r="A303" s="534">
        <v>292</v>
      </c>
      <c r="B303" s="535">
        <f t="shared" si="28"/>
        <v>51415</v>
      </c>
      <c r="C303" s="536">
        <f t="shared" si="29"/>
        <v>0</v>
      </c>
      <c r="D303" s="536">
        <f t="shared" si="30"/>
        <v>0</v>
      </c>
      <c r="E303" s="536">
        <f t="shared" si="32"/>
        <v>0</v>
      </c>
      <c r="F303" s="536">
        <f t="shared" si="33"/>
        <v>0</v>
      </c>
      <c r="G303" s="536">
        <f t="shared" si="31"/>
        <v>0</v>
      </c>
      <c r="H303" s="537">
        <f t="shared" si="34"/>
        <v>0</v>
      </c>
      <c r="I303" s="906"/>
    </row>
    <row r="304" spans="1:9" ht="15" customHeight="1" x14ac:dyDescent="0.65">
      <c r="A304" s="534">
        <v>293</v>
      </c>
      <c r="B304" s="535">
        <f t="shared" si="28"/>
        <v>51446</v>
      </c>
      <c r="C304" s="536">
        <f t="shared" si="29"/>
        <v>0</v>
      </c>
      <c r="D304" s="536">
        <f t="shared" si="30"/>
        <v>0</v>
      </c>
      <c r="E304" s="536">
        <f t="shared" si="32"/>
        <v>0</v>
      </c>
      <c r="F304" s="536">
        <f t="shared" si="33"/>
        <v>0</v>
      </c>
      <c r="G304" s="536">
        <f t="shared" si="31"/>
        <v>0</v>
      </c>
      <c r="H304" s="537">
        <f t="shared" si="34"/>
        <v>0</v>
      </c>
      <c r="I304" s="906"/>
    </row>
    <row r="305" spans="1:9" ht="15" customHeight="1" x14ac:dyDescent="0.65">
      <c r="A305" s="534">
        <v>294</v>
      </c>
      <c r="B305" s="535">
        <f t="shared" si="28"/>
        <v>51476</v>
      </c>
      <c r="C305" s="536">
        <f t="shared" si="29"/>
        <v>0</v>
      </c>
      <c r="D305" s="536">
        <f t="shared" si="30"/>
        <v>0</v>
      </c>
      <c r="E305" s="536">
        <f t="shared" si="32"/>
        <v>0</v>
      </c>
      <c r="F305" s="536">
        <f t="shared" si="33"/>
        <v>0</v>
      </c>
      <c r="G305" s="536">
        <f t="shared" si="31"/>
        <v>0</v>
      </c>
      <c r="H305" s="537">
        <f t="shared" si="34"/>
        <v>0</v>
      </c>
      <c r="I305" s="906"/>
    </row>
    <row r="306" spans="1:9" ht="15" customHeight="1" x14ac:dyDescent="0.65">
      <c r="A306" s="534">
        <v>295</v>
      </c>
      <c r="B306" s="535">
        <f t="shared" si="28"/>
        <v>51507</v>
      </c>
      <c r="C306" s="536">
        <f t="shared" si="29"/>
        <v>0</v>
      </c>
      <c r="D306" s="536">
        <f t="shared" si="30"/>
        <v>0</v>
      </c>
      <c r="E306" s="536">
        <f t="shared" si="32"/>
        <v>0</v>
      </c>
      <c r="F306" s="536">
        <f t="shared" si="33"/>
        <v>0</v>
      </c>
      <c r="G306" s="536">
        <f t="shared" si="31"/>
        <v>0</v>
      </c>
      <c r="H306" s="537">
        <f t="shared" si="34"/>
        <v>0</v>
      </c>
      <c r="I306" s="906"/>
    </row>
    <row r="307" spans="1:9" ht="15" customHeight="1" x14ac:dyDescent="0.65">
      <c r="A307" s="534">
        <v>296</v>
      </c>
      <c r="B307" s="535">
        <f t="shared" si="28"/>
        <v>51538</v>
      </c>
      <c r="C307" s="536">
        <f t="shared" si="29"/>
        <v>0</v>
      </c>
      <c r="D307" s="536">
        <f t="shared" si="30"/>
        <v>0</v>
      </c>
      <c r="E307" s="536">
        <f t="shared" si="32"/>
        <v>0</v>
      </c>
      <c r="F307" s="536">
        <f t="shared" si="33"/>
        <v>0</v>
      </c>
      <c r="G307" s="536">
        <f t="shared" si="31"/>
        <v>0</v>
      </c>
      <c r="H307" s="537">
        <f t="shared" si="34"/>
        <v>0</v>
      </c>
      <c r="I307" s="906"/>
    </row>
    <row r="308" spans="1:9" ht="15" customHeight="1" x14ac:dyDescent="0.65">
      <c r="A308" s="534">
        <v>297</v>
      </c>
      <c r="B308" s="535">
        <f t="shared" si="28"/>
        <v>51566</v>
      </c>
      <c r="C308" s="536">
        <f t="shared" si="29"/>
        <v>0</v>
      </c>
      <c r="D308" s="536">
        <f t="shared" si="30"/>
        <v>0</v>
      </c>
      <c r="E308" s="536">
        <f t="shared" si="32"/>
        <v>0</v>
      </c>
      <c r="F308" s="536">
        <f t="shared" si="33"/>
        <v>0</v>
      </c>
      <c r="G308" s="536">
        <f t="shared" si="31"/>
        <v>0</v>
      </c>
      <c r="H308" s="537">
        <f t="shared" si="34"/>
        <v>0</v>
      </c>
      <c r="I308" s="906"/>
    </row>
    <row r="309" spans="1:9" ht="15" customHeight="1" x14ac:dyDescent="0.65">
      <c r="A309" s="534">
        <v>298</v>
      </c>
      <c r="B309" s="535">
        <f t="shared" si="28"/>
        <v>51597</v>
      </c>
      <c r="C309" s="536">
        <f t="shared" si="29"/>
        <v>0</v>
      </c>
      <c r="D309" s="536">
        <f t="shared" si="30"/>
        <v>0</v>
      </c>
      <c r="E309" s="536">
        <f t="shared" si="32"/>
        <v>0</v>
      </c>
      <c r="F309" s="536">
        <f t="shared" si="33"/>
        <v>0</v>
      </c>
      <c r="G309" s="536">
        <f t="shared" si="31"/>
        <v>0</v>
      </c>
      <c r="H309" s="537">
        <f t="shared" si="34"/>
        <v>0</v>
      </c>
      <c r="I309" s="906"/>
    </row>
    <row r="310" spans="1:9" ht="15" customHeight="1" x14ac:dyDescent="0.65">
      <c r="A310" s="534">
        <v>299</v>
      </c>
      <c r="B310" s="535">
        <f t="shared" si="28"/>
        <v>51627</v>
      </c>
      <c r="C310" s="536">
        <f t="shared" si="29"/>
        <v>0</v>
      </c>
      <c r="D310" s="536">
        <f t="shared" si="30"/>
        <v>0</v>
      </c>
      <c r="E310" s="536">
        <f t="shared" si="32"/>
        <v>0</v>
      </c>
      <c r="F310" s="536">
        <f t="shared" si="33"/>
        <v>0</v>
      </c>
      <c r="G310" s="536">
        <f t="shared" si="31"/>
        <v>0</v>
      </c>
      <c r="H310" s="537">
        <f t="shared" si="34"/>
        <v>0</v>
      </c>
      <c r="I310" s="906"/>
    </row>
    <row r="311" spans="1:9" ht="15" customHeight="1" x14ac:dyDescent="0.65">
      <c r="A311" s="534">
        <v>300</v>
      </c>
      <c r="B311" s="535">
        <f t="shared" si="28"/>
        <v>51658</v>
      </c>
      <c r="C311" s="536">
        <f t="shared" si="29"/>
        <v>0</v>
      </c>
      <c r="D311" s="536">
        <f t="shared" si="30"/>
        <v>0</v>
      </c>
      <c r="E311" s="536">
        <f t="shared" si="32"/>
        <v>0</v>
      </c>
      <c r="F311" s="536">
        <f t="shared" si="33"/>
        <v>0</v>
      </c>
      <c r="G311" s="536">
        <f t="shared" si="31"/>
        <v>0</v>
      </c>
      <c r="H311" s="537">
        <f t="shared" si="34"/>
        <v>0</v>
      </c>
      <c r="I311" s="906"/>
    </row>
    <row r="312" spans="1:9" ht="15" customHeight="1" x14ac:dyDescent="0.65">
      <c r="A312" s="534">
        <v>301</v>
      </c>
      <c r="B312" s="535">
        <f t="shared" si="28"/>
        <v>51688</v>
      </c>
      <c r="C312" s="536">
        <f t="shared" si="29"/>
        <v>0</v>
      </c>
      <c r="D312" s="536">
        <f t="shared" si="30"/>
        <v>0</v>
      </c>
      <c r="E312" s="536">
        <f t="shared" si="32"/>
        <v>0</v>
      </c>
      <c r="F312" s="536">
        <f t="shared" si="33"/>
        <v>0</v>
      </c>
      <c r="G312" s="536">
        <f t="shared" si="31"/>
        <v>0</v>
      </c>
      <c r="H312" s="537">
        <f t="shared" si="34"/>
        <v>0</v>
      </c>
      <c r="I312" s="906" t="s">
        <v>445</v>
      </c>
    </row>
    <row r="313" spans="1:9" ht="15" customHeight="1" x14ac:dyDescent="0.65">
      <c r="A313" s="534">
        <v>302</v>
      </c>
      <c r="B313" s="535">
        <f t="shared" si="28"/>
        <v>51719</v>
      </c>
      <c r="C313" s="536">
        <f t="shared" si="29"/>
        <v>0</v>
      </c>
      <c r="D313" s="536">
        <f t="shared" si="30"/>
        <v>0</v>
      </c>
      <c r="E313" s="536">
        <f t="shared" si="32"/>
        <v>0</v>
      </c>
      <c r="F313" s="536">
        <f t="shared" si="33"/>
        <v>0</v>
      </c>
      <c r="G313" s="536">
        <f t="shared" si="31"/>
        <v>0</v>
      </c>
      <c r="H313" s="537">
        <f t="shared" si="34"/>
        <v>0</v>
      </c>
      <c r="I313" s="906"/>
    </row>
    <row r="314" spans="1:9" ht="15" customHeight="1" x14ac:dyDescent="0.65">
      <c r="A314" s="534">
        <v>303</v>
      </c>
      <c r="B314" s="535">
        <f t="shared" si="28"/>
        <v>51750</v>
      </c>
      <c r="C314" s="536">
        <f t="shared" si="29"/>
        <v>0</v>
      </c>
      <c r="D314" s="536">
        <f t="shared" si="30"/>
        <v>0</v>
      </c>
      <c r="E314" s="536">
        <f t="shared" si="32"/>
        <v>0</v>
      </c>
      <c r="F314" s="536">
        <f t="shared" si="33"/>
        <v>0</v>
      </c>
      <c r="G314" s="536">
        <f t="shared" si="31"/>
        <v>0</v>
      </c>
      <c r="H314" s="537">
        <f t="shared" si="34"/>
        <v>0</v>
      </c>
      <c r="I314" s="906"/>
    </row>
    <row r="315" spans="1:9" ht="15" customHeight="1" x14ac:dyDescent="0.65">
      <c r="A315" s="534">
        <v>304</v>
      </c>
      <c r="B315" s="535">
        <f t="shared" si="28"/>
        <v>51780</v>
      </c>
      <c r="C315" s="536">
        <f t="shared" si="29"/>
        <v>0</v>
      </c>
      <c r="D315" s="536">
        <f t="shared" si="30"/>
        <v>0</v>
      </c>
      <c r="E315" s="536">
        <f t="shared" si="32"/>
        <v>0</v>
      </c>
      <c r="F315" s="536">
        <f t="shared" si="33"/>
        <v>0</v>
      </c>
      <c r="G315" s="536">
        <f t="shared" si="31"/>
        <v>0</v>
      </c>
      <c r="H315" s="537">
        <f t="shared" si="34"/>
        <v>0</v>
      </c>
      <c r="I315" s="906"/>
    </row>
    <row r="316" spans="1:9" ht="15" customHeight="1" x14ac:dyDescent="0.65">
      <c r="A316" s="534">
        <v>305</v>
      </c>
      <c r="B316" s="535">
        <f t="shared" si="28"/>
        <v>51811</v>
      </c>
      <c r="C316" s="536">
        <f t="shared" si="29"/>
        <v>0</v>
      </c>
      <c r="D316" s="536">
        <f t="shared" si="30"/>
        <v>0</v>
      </c>
      <c r="E316" s="536">
        <f t="shared" si="32"/>
        <v>0</v>
      </c>
      <c r="F316" s="536">
        <f t="shared" si="33"/>
        <v>0</v>
      </c>
      <c r="G316" s="536">
        <f t="shared" si="31"/>
        <v>0</v>
      </c>
      <c r="H316" s="537">
        <f t="shared" si="34"/>
        <v>0</v>
      </c>
      <c r="I316" s="906"/>
    </row>
    <row r="317" spans="1:9" ht="15" customHeight="1" x14ac:dyDescent="0.65">
      <c r="A317" s="534">
        <v>306</v>
      </c>
      <c r="B317" s="535">
        <f t="shared" si="28"/>
        <v>51841</v>
      </c>
      <c r="C317" s="536">
        <f t="shared" si="29"/>
        <v>0</v>
      </c>
      <c r="D317" s="536">
        <f t="shared" si="30"/>
        <v>0</v>
      </c>
      <c r="E317" s="536">
        <f t="shared" si="32"/>
        <v>0</v>
      </c>
      <c r="F317" s="536">
        <f t="shared" si="33"/>
        <v>0</v>
      </c>
      <c r="G317" s="536">
        <f t="shared" si="31"/>
        <v>0</v>
      </c>
      <c r="H317" s="537">
        <f t="shared" si="34"/>
        <v>0</v>
      </c>
      <c r="I317" s="906"/>
    </row>
    <row r="318" spans="1:9" ht="15" customHeight="1" x14ac:dyDescent="0.65">
      <c r="A318" s="534">
        <v>307</v>
      </c>
      <c r="B318" s="535">
        <f t="shared" si="28"/>
        <v>51872</v>
      </c>
      <c r="C318" s="536">
        <f t="shared" si="29"/>
        <v>0</v>
      </c>
      <c r="D318" s="536">
        <f t="shared" si="30"/>
        <v>0</v>
      </c>
      <c r="E318" s="536">
        <f t="shared" si="32"/>
        <v>0</v>
      </c>
      <c r="F318" s="536">
        <f t="shared" si="33"/>
        <v>0</v>
      </c>
      <c r="G318" s="536">
        <f t="shared" si="31"/>
        <v>0</v>
      </c>
      <c r="H318" s="537">
        <f t="shared" si="34"/>
        <v>0</v>
      </c>
      <c r="I318" s="906"/>
    </row>
    <row r="319" spans="1:9" ht="15" customHeight="1" x14ac:dyDescent="0.65">
      <c r="A319" s="534">
        <v>308</v>
      </c>
      <c r="B319" s="535">
        <f t="shared" si="28"/>
        <v>51903</v>
      </c>
      <c r="C319" s="536">
        <f t="shared" si="29"/>
        <v>0</v>
      </c>
      <c r="D319" s="536">
        <f t="shared" si="30"/>
        <v>0</v>
      </c>
      <c r="E319" s="536">
        <f t="shared" si="32"/>
        <v>0</v>
      </c>
      <c r="F319" s="536">
        <f t="shared" si="33"/>
        <v>0</v>
      </c>
      <c r="G319" s="536">
        <f t="shared" si="31"/>
        <v>0</v>
      </c>
      <c r="H319" s="537">
        <f t="shared" si="34"/>
        <v>0</v>
      </c>
      <c r="I319" s="906"/>
    </row>
    <row r="320" spans="1:9" ht="15" customHeight="1" x14ac:dyDescent="0.65">
      <c r="A320" s="534">
        <v>309</v>
      </c>
      <c r="B320" s="535">
        <f t="shared" si="28"/>
        <v>51931</v>
      </c>
      <c r="C320" s="536">
        <f t="shared" si="29"/>
        <v>0</v>
      </c>
      <c r="D320" s="536">
        <f t="shared" si="30"/>
        <v>0</v>
      </c>
      <c r="E320" s="536">
        <f t="shared" si="32"/>
        <v>0</v>
      </c>
      <c r="F320" s="536">
        <f t="shared" si="33"/>
        <v>0</v>
      </c>
      <c r="G320" s="536">
        <f t="shared" si="31"/>
        <v>0</v>
      </c>
      <c r="H320" s="537">
        <f t="shared" si="34"/>
        <v>0</v>
      </c>
      <c r="I320" s="906"/>
    </row>
    <row r="321" spans="1:9" ht="15" customHeight="1" x14ac:dyDescent="0.65">
      <c r="A321" s="534">
        <v>310</v>
      </c>
      <c r="B321" s="535">
        <f t="shared" si="28"/>
        <v>51962</v>
      </c>
      <c r="C321" s="536">
        <f t="shared" si="29"/>
        <v>0</v>
      </c>
      <c r="D321" s="536">
        <f t="shared" si="30"/>
        <v>0</v>
      </c>
      <c r="E321" s="536">
        <f t="shared" si="32"/>
        <v>0</v>
      </c>
      <c r="F321" s="536">
        <f t="shared" si="33"/>
        <v>0</v>
      </c>
      <c r="G321" s="536">
        <f t="shared" si="31"/>
        <v>0</v>
      </c>
      <c r="H321" s="537">
        <f t="shared" si="34"/>
        <v>0</v>
      </c>
      <c r="I321" s="906"/>
    </row>
    <row r="322" spans="1:9" ht="15" customHeight="1" x14ac:dyDescent="0.65">
      <c r="A322" s="534">
        <v>311</v>
      </c>
      <c r="B322" s="535">
        <f t="shared" si="28"/>
        <v>51992</v>
      </c>
      <c r="C322" s="536">
        <f t="shared" si="29"/>
        <v>0</v>
      </c>
      <c r="D322" s="536">
        <f t="shared" si="30"/>
        <v>0</v>
      </c>
      <c r="E322" s="536">
        <f t="shared" si="32"/>
        <v>0</v>
      </c>
      <c r="F322" s="536">
        <f t="shared" si="33"/>
        <v>0</v>
      </c>
      <c r="G322" s="536">
        <f t="shared" si="31"/>
        <v>0</v>
      </c>
      <c r="H322" s="537">
        <f t="shared" si="34"/>
        <v>0</v>
      </c>
      <c r="I322" s="906"/>
    </row>
    <row r="323" spans="1:9" ht="15" customHeight="1" x14ac:dyDescent="0.65">
      <c r="A323" s="534">
        <v>312</v>
      </c>
      <c r="B323" s="535">
        <f t="shared" si="28"/>
        <v>52023</v>
      </c>
      <c r="C323" s="536">
        <f t="shared" si="29"/>
        <v>0</v>
      </c>
      <c r="D323" s="536">
        <f t="shared" si="30"/>
        <v>0</v>
      </c>
      <c r="E323" s="536">
        <f t="shared" si="32"/>
        <v>0</v>
      </c>
      <c r="F323" s="536">
        <f t="shared" si="33"/>
        <v>0</v>
      </c>
      <c r="G323" s="536">
        <f t="shared" si="31"/>
        <v>0</v>
      </c>
      <c r="H323" s="537">
        <f t="shared" si="34"/>
        <v>0</v>
      </c>
      <c r="I323" s="906"/>
    </row>
    <row r="324" spans="1:9" ht="15" customHeight="1" x14ac:dyDescent="0.65">
      <c r="A324" s="534">
        <v>313</v>
      </c>
      <c r="B324" s="535">
        <f t="shared" si="28"/>
        <v>52053</v>
      </c>
      <c r="C324" s="536">
        <f t="shared" si="29"/>
        <v>0</v>
      </c>
      <c r="D324" s="536">
        <f t="shared" si="30"/>
        <v>0</v>
      </c>
      <c r="E324" s="536">
        <f t="shared" si="32"/>
        <v>0</v>
      </c>
      <c r="F324" s="536">
        <f t="shared" si="33"/>
        <v>0</v>
      </c>
      <c r="G324" s="536">
        <f t="shared" si="31"/>
        <v>0</v>
      </c>
      <c r="H324" s="537">
        <f t="shared" si="34"/>
        <v>0</v>
      </c>
      <c r="I324" s="906" t="s">
        <v>446</v>
      </c>
    </row>
    <row r="325" spans="1:9" ht="15" customHeight="1" x14ac:dyDescent="0.65">
      <c r="A325" s="534">
        <v>314</v>
      </c>
      <c r="B325" s="535">
        <f t="shared" si="28"/>
        <v>52084</v>
      </c>
      <c r="C325" s="536">
        <f t="shared" si="29"/>
        <v>0</v>
      </c>
      <c r="D325" s="536">
        <f t="shared" si="30"/>
        <v>0</v>
      </c>
      <c r="E325" s="536">
        <f t="shared" si="32"/>
        <v>0</v>
      </c>
      <c r="F325" s="536">
        <f t="shared" si="33"/>
        <v>0</v>
      </c>
      <c r="G325" s="536">
        <f t="shared" si="31"/>
        <v>0</v>
      </c>
      <c r="H325" s="537">
        <f t="shared" si="34"/>
        <v>0</v>
      </c>
      <c r="I325" s="906"/>
    </row>
    <row r="326" spans="1:9" ht="15" customHeight="1" x14ac:dyDescent="0.65">
      <c r="A326" s="534">
        <v>315</v>
      </c>
      <c r="B326" s="535">
        <f t="shared" si="28"/>
        <v>52115</v>
      </c>
      <c r="C326" s="536">
        <f t="shared" si="29"/>
        <v>0</v>
      </c>
      <c r="D326" s="536">
        <f t="shared" si="30"/>
        <v>0</v>
      </c>
      <c r="E326" s="536">
        <f t="shared" si="32"/>
        <v>0</v>
      </c>
      <c r="F326" s="536">
        <f t="shared" si="33"/>
        <v>0</v>
      </c>
      <c r="G326" s="536">
        <f t="shared" si="31"/>
        <v>0</v>
      </c>
      <c r="H326" s="537">
        <f t="shared" si="34"/>
        <v>0</v>
      </c>
      <c r="I326" s="906"/>
    </row>
    <row r="327" spans="1:9" ht="15" customHeight="1" x14ac:dyDescent="0.65">
      <c r="A327" s="534">
        <v>316</v>
      </c>
      <c r="B327" s="535">
        <f t="shared" si="28"/>
        <v>52145</v>
      </c>
      <c r="C327" s="536">
        <f t="shared" si="29"/>
        <v>0</v>
      </c>
      <c r="D327" s="536">
        <f t="shared" si="30"/>
        <v>0</v>
      </c>
      <c r="E327" s="536">
        <f t="shared" si="32"/>
        <v>0</v>
      </c>
      <c r="F327" s="536">
        <f t="shared" si="33"/>
        <v>0</v>
      </c>
      <c r="G327" s="536">
        <f t="shared" si="31"/>
        <v>0</v>
      </c>
      <c r="H327" s="537">
        <f t="shared" si="34"/>
        <v>0</v>
      </c>
      <c r="I327" s="906"/>
    </row>
    <row r="328" spans="1:9" ht="15" customHeight="1" x14ac:dyDescent="0.65">
      <c r="A328" s="534">
        <v>317</v>
      </c>
      <c r="B328" s="535">
        <f t="shared" si="28"/>
        <v>52176</v>
      </c>
      <c r="C328" s="536">
        <f t="shared" si="29"/>
        <v>0</v>
      </c>
      <c r="D328" s="536">
        <f t="shared" si="30"/>
        <v>0</v>
      </c>
      <c r="E328" s="536">
        <f t="shared" si="32"/>
        <v>0</v>
      </c>
      <c r="F328" s="536">
        <f t="shared" si="33"/>
        <v>0</v>
      </c>
      <c r="G328" s="536">
        <f t="shared" si="31"/>
        <v>0</v>
      </c>
      <c r="H328" s="537">
        <f t="shared" si="34"/>
        <v>0</v>
      </c>
      <c r="I328" s="906"/>
    </row>
    <row r="329" spans="1:9" ht="15" customHeight="1" x14ac:dyDescent="0.65">
      <c r="A329" s="534">
        <v>318</v>
      </c>
      <c r="B329" s="535">
        <f t="shared" si="28"/>
        <v>52206</v>
      </c>
      <c r="C329" s="536">
        <f t="shared" si="29"/>
        <v>0</v>
      </c>
      <c r="D329" s="536">
        <f t="shared" si="30"/>
        <v>0</v>
      </c>
      <c r="E329" s="536">
        <f t="shared" si="32"/>
        <v>0</v>
      </c>
      <c r="F329" s="536">
        <f t="shared" si="33"/>
        <v>0</v>
      </c>
      <c r="G329" s="536">
        <f t="shared" si="31"/>
        <v>0</v>
      </c>
      <c r="H329" s="537">
        <f t="shared" si="34"/>
        <v>0</v>
      </c>
      <c r="I329" s="906"/>
    </row>
    <row r="330" spans="1:9" ht="15" customHeight="1" x14ac:dyDescent="0.65">
      <c r="A330" s="534">
        <v>319</v>
      </c>
      <c r="B330" s="535">
        <f t="shared" si="28"/>
        <v>52237</v>
      </c>
      <c r="C330" s="536">
        <f t="shared" si="29"/>
        <v>0</v>
      </c>
      <c r="D330" s="536">
        <f t="shared" si="30"/>
        <v>0</v>
      </c>
      <c r="E330" s="536">
        <f t="shared" si="32"/>
        <v>0</v>
      </c>
      <c r="F330" s="536">
        <f t="shared" si="33"/>
        <v>0</v>
      </c>
      <c r="G330" s="536">
        <f t="shared" si="31"/>
        <v>0</v>
      </c>
      <c r="H330" s="537">
        <f t="shared" si="34"/>
        <v>0</v>
      </c>
      <c r="I330" s="906"/>
    </row>
    <row r="331" spans="1:9" ht="15" customHeight="1" x14ac:dyDescent="0.65">
      <c r="A331" s="534">
        <v>320</v>
      </c>
      <c r="B331" s="535">
        <f t="shared" si="28"/>
        <v>52268</v>
      </c>
      <c r="C331" s="536">
        <f t="shared" si="29"/>
        <v>0</v>
      </c>
      <c r="D331" s="536">
        <f t="shared" si="30"/>
        <v>0</v>
      </c>
      <c r="E331" s="536">
        <f t="shared" si="32"/>
        <v>0</v>
      </c>
      <c r="F331" s="536">
        <f t="shared" si="33"/>
        <v>0</v>
      </c>
      <c r="G331" s="536">
        <f t="shared" si="31"/>
        <v>0</v>
      </c>
      <c r="H331" s="537">
        <f t="shared" si="34"/>
        <v>0</v>
      </c>
      <c r="I331" s="906"/>
    </row>
    <row r="332" spans="1:9" ht="15" customHeight="1" x14ac:dyDescent="0.65">
      <c r="A332" s="534">
        <v>321</v>
      </c>
      <c r="B332" s="535">
        <f t="shared" ref="B332:B371" si="35">EDATE($B$7,A331)</f>
        <v>52296</v>
      </c>
      <c r="C332" s="536">
        <f t="shared" ref="C332:C371" si="36">IFERROR(IF($H$3&lt;=H331, $H$3, H331+H331*$B$4/$B$6), "")</f>
        <v>0</v>
      </c>
      <c r="D332" s="536">
        <f t="shared" ref="D332:D371" si="37">IFERROR(IF($B$8&lt;H331-F332, $B$8, H331-F332), "")</f>
        <v>0</v>
      </c>
      <c r="E332" s="536">
        <f t="shared" si="32"/>
        <v>0</v>
      </c>
      <c r="F332" s="536">
        <f t="shared" si="33"/>
        <v>0</v>
      </c>
      <c r="G332" s="536">
        <f t="shared" ref="G332:G371" si="38">IFERROR(IF(C332&gt;0, $B$4/$B$6*H331, 0), "")</f>
        <v>0</v>
      </c>
      <c r="H332" s="537">
        <f t="shared" si="34"/>
        <v>0</v>
      </c>
      <c r="I332" s="906"/>
    </row>
    <row r="333" spans="1:9" ht="15" customHeight="1" x14ac:dyDescent="0.65">
      <c r="A333" s="534">
        <v>322</v>
      </c>
      <c r="B333" s="535">
        <f t="shared" si="35"/>
        <v>52327</v>
      </c>
      <c r="C333" s="536">
        <f t="shared" si="36"/>
        <v>0</v>
      </c>
      <c r="D333" s="536">
        <f t="shared" si="37"/>
        <v>0</v>
      </c>
      <c r="E333" s="536">
        <f t="shared" ref="E333:E371" si="39">IFERROR(C333+D333, "")</f>
        <v>0</v>
      </c>
      <c r="F333" s="536">
        <f t="shared" ref="F333:F371" si="40">IFERROR(IF(C333&gt;0, MIN(C333-G333, H332), 0), "")</f>
        <v>0</v>
      </c>
      <c r="G333" s="536">
        <f t="shared" si="38"/>
        <v>0</v>
      </c>
      <c r="H333" s="537">
        <f t="shared" ref="H333:H371" si="41">IFERROR(IF(H332 &gt;0, H332-F333-D333, 0), "")</f>
        <v>0</v>
      </c>
      <c r="I333" s="906"/>
    </row>
    <row r="334" spans="1:9" ht="15" customHeight="1" x14ac:dyDescent="0.65">
      <c r="A334" s="534">
        <v>323</v>
      </c>
      <c r="B334" s="535">
        <f t="shared" si="35"/>
        <v>52357</v>
      </c>
      <c r="C334" s="536">
        <f t="shared" si="36"/>
        <v>0</v>
      </c>
      <c r="D334" s="536">
        <f t="shared" si="37"/>
        <v>0</v>
      </c>
      <c r="E334" s="536">
        <f t="shared" si="39"/>
        <v>0</v>
      </c>
      <c r="F334" s="536">
        <f t="shared" si="40"/>
        <v>0</v>
      </c>
      <c r="G334" s="536">
        <f t="shared" si="38"/>
        <v>0</v>
      </c>
      <c r="H334" s="537">
        <f t="shared" si="41"/>
        <v>0</v>
      </c>
      <c r="I334" s="906"/>
    </row>
    <row r="335" spans="1:9" ht="15" customHeight="1" x14ac:dyDescent="0.65">
      <c r="A335" s="534">
        <v>324</v>
      </c>
      <c r="B335" s="535">
        <f t="shared" si="35"/>
        <v>52388</v>
      </c>
      <c r="C335" s="536">
        <f t="shared" si="36"/>
        <v>0</v>
      </c>
      <c r="D335" s="536">
        <f t="shared" si="37"/>
        <v>0</v>
      </c>
      <c r="E335" s="536">
        <f t="shared" si="39"/>
        <v>0</v>
      </c>
      <c r="F335" s="536">
        <f t="shared" si="40"/>
        <v>0</v>
      </c>
      <c r="G335" s="536">
        <f t="shared" si="38"/>
        <v>0</v>
      </c>
      <c r="H335" s="537">
        <f t="shared" si="41"/>
        <v>0</v>
      </c>
      <c r="I335" s="906"/>
    </row>
    <row r="336" spans="1:9" ht="15" customHeight="1" x14ac:dyDescent="0.65">
      <c r="A336" s="534">
        <v>325</v>
      </c>
      <c r="B336" s="535">
        <f t="shared" si="35"/>
        <v>52418</v>
      </c>
      <c r="C336" s="536">
        <f t="shared" si="36"/>
        <v>0</v>
      </c>
      <c r="D336" s="536">
        <f t="shared" si="37"/>
        <v>0</v>
      </c>
      <c r="E336" s="536">
        <f t="shared" si="39"/>
        <v>0</v>
      </c>
      <c r="F336" s="536">
        <f t="shared" si="40"/>
        <v>0</v>
      </c>
      <c r="G336" s="536">
        <f t="shared" si="38"/>
        <v>0</v>
      </c>
      <c r="H336" s="537">
        <f t="shared" si="41"/>
        <v>0</v>
      </c>
      <c r="I336" s="906" t="s">
        <v>447</v>
      </c>
    </row>
    <row r="337" spans="1:9" ht="15" customHeight="1" x14ac:dyDescent="0.65">
      <c r="A337" s="534">
        <v>326</v>
      </c>
      <c r="B337" s="535">
        <f t="shared" si="35"/>
        <v>52449</v>
      </c>
      <c r="C337" s="536">
        <f t="shared" si="36"/>
        <v>0</v>
      </c>
      <c r="D337" s="536">
        <f t="shared" si="37"/>
        <v>0</v>
      </c>
      <c r="E337" s="536">
        <f t="shared" si="39"/>
        <v>0</v>
      </c>
      <c r="F337" s="536">
        <f t="shared" si="40"/>
        <v>0</v>
      </c>
      <c r="G337" s="536">
        <f t="shared" si="38"/>
        <v>0</v>
      </c>
      <c r="H337" s="537">
        <f t="shared" si="41"/>
        <v>0</v>
      </c>
      <c r="I337" s="906"/>
    </row>
    <row r="338" spans="1:9" ht="15" customHeight="1" x14ac:dyDescent="0.65">
      <c r="A338" s="534">
        <v>327</v>
      </c>
      <c r="B338" s="535">
        <f t="shared" si="35"/>
        <v>52480</v>
      </c>
      <c r="C338" s="536">
        <f t="shared" si="36"/>
        <v>0</v>
      </c>
      <c r="D338" s="536">
        <f t="shared" si="37"/>
        <v>0</v>
      </c>
      <c r="E338" s="536">
        <f t="shared" si="39"/>
        <v>0</v>
      </c>
      <c r="F338" s="536">
        <f t="shared" si="40"/>
        <v>0</v>
      </c>
      <c r="G338" s="536">
        <f t="shared" si="38"/>
        <v>0</v>
      </c>
      <c r="H338" s="537">
        <f t="shared" si="41"/>
        <v>0</v>
      </c>
      <c r="I338" s="906"/>
    </row>
    <row r="339" spans="1:9" ht="15" customHeight="1" x14ac:dyDescent="0.65">
      <c r="A339" s="534">
        <v>328</v>
      </c>
      <c r="B339" s="535">
        <f t="shared" si="35"/>
        <v>52510</v>
      </c>
      <c r="C339" s="536">
        <f t="shared" si="36"/>
        <v>0</v>
      </c>
      <c r="D339" s="536">
        <f t="shared" si="37"/>
        <v>0</v>
      </c>
      <c r="E339" s="536">
        <f t="shared" si="39"/>
        <v>0</v>
      </c>
      <c r="F339" s="536">
        <f t="shared" si="40"/>
        <v>0</v>
      </c>
      <c r="G339" s="536">
        <f t="shared" si="38"/>
        <v>0</v>
      </c>
      <c r="H339" s="537">
        <f t="shared" si="41"/>
        <v>0</v>
      </c>
      <c r="I339" s="906"/>
    </row>
    <row r="340" spans="1:9" ht="15" customHeight="1" x14ac:dyDescent="0.65">
      <c r="A340" s="534">
        <v>329</v>
      </c>
      <c r="B340" s="535">
        <f t="shared" si="35"/>
        <v>52541</v>
      </c>
      <c r="C340" s="536">
        <f t="shared" si="36"/>
        <v>0</v>
      </c>
      <c r="D340" s="536">
        <f t="shared" si="37"/>
        <v>0</v>
      </c>
      <c r="E340" s="536">
        <f t="shared" si="39"/>
        <v>0</v>
      </c>
      <c r="F340" s="536">
        <f t="shared" si="40"/>
        <v>0</v>
      </c>
      <c r="G340" s="536">
        <f t="shared" si="38"/>
        <v>0</v>
      </c>
      <c r="H340" s="537">
        <f t="shared" si="41"/>
        <v>0</v>
      </c>
      <c r="I340" s="906"/>
    </row>
    <row r="341" spans="1:9" ht="15" customHeight="1" x14ac:dyDescent="0.65">
      <c r="A341" s="534">
        <v>330</v>
      </c>
      <c r="B341" s="535">
        <f t="shared" si="35"/>
        <v>52571</v>
      </c>
      <c r="C341" s="536">
        <f t="shared" si="36"/>
        <v>0</v>
      </c>
      <c r="D341" s="536">
        <f t="shared" si="37"/>
        <v>0</v>
      </c>
      <c r="E341" s="536">
        <f t="shared" si="39"/>
        <v>0</v>
      </c>
      <c r="F341" s="536">
        <f t="shared" si="40"/>
        <v>0</v>
      </c>
      <c r="G341" s="536">
        <f t="shared" si="38"/>
        <v>0</v>
      </c>
      <c r="H341" s="537">
        <f t="shared" si="41"/>
        <v>0</v>
      </c>
      <c r="I341" s="906"/>
    </row>
    <row r="342" spans="1:9" ht="15" customHeight="1" x14ac:dyDescent="0.65">
      <c r="A342" s="534">
        <v>331</v>
      </c>
      <c r="B342" s="535">
        <f t="shared" si="35"/>
        <v>52602</v>
      </c>
      <c r="C342" s="536">
        <f t="shared" si="36"/>
        <v>0</v>
      </c>
      <c r="D342" s="536">
        <f t="shared" si="37"/>
        <v>0</v>
      </c>
      <c r="E342" s="536">
        <f t="shared" si="39"/>
        <v>0</v>
      </c>
      <c r="F342" s="536">
        <f t="shared" si="40"/>
        <v>0</v>
      </c>
      <c r="G342" s="536">
        <f t="shared" si="38"/>
        <v>0</v>
      </c>
      <c r="H342" s="537">
        <f t="shared" si="41"/>
        <v>0</v>
      </c>
      <c r="I342" s="906"/>
    </row>
    <row r="343" spans="1:9" ht="15" customHeight="1" x14ac:dyDescent="0.65">
      <c r="A343" s="534">
        <v>332</v>
      </c>
      <c r="B343" s="535">
        <f t="shared" si="35"/>
        <v>52633</v>
      </c>
      <c r="C343" s="536">
        <f t="shared" si="36"/>
        <v>0</v>
      </c>
      <c r="D343" s="536">
        <f t="shared" si="37"/>
        <v>0</v>
      </c>
      <c r="E343" s="536">
        <f t="shared" si="39"/>
        <v>0</v>
      </c>
      <c r="F343" s="536">
        <f t="shared" si="40"/>
        <v>0</v>
      </c>
      <c r="G343" s="536">
        <f t="shared" si="38"/>
        <v>0</v>
      </c>
      <c r="H343" s="537">
        <f t="shared" si="41"/>
        <v>0</v>
      </c>
      <c r="I343" s="906"/>
    </row>
    <row r="344" spans="1:9" ht="15" customHeight="1" x14ac:dyDescent="0.65">
      <c r="A344" s="534">
        <v>333</v>
      </c>
      <c r="B344" s="535">
        <f t="shared" si="35"/>
        <v>52662</v>
      </c>
      <c r="C344" s="536">
        <f t="shared" si="36"/>
        <v>0</v>
      </c>
      <c r="D344" s="536">
        <f t="shared" si="37"/>
        <v>0</v>
      </c>
      <c r="E344" s="536">
        <f t="shared" si="39"/>
        <v>0</v>
      </c>
      <c r="F344" s="536">
        <f t="shared" si="40"/>
        <v>0</v>
      </c>
      <c r="G344" s="536">
        <f t="shared" si="38"/>
        <v>0</v>
      </c>
      <c r="H344" s="537">
        <f t="shared" si="41"/>
        <v>0</v>
      </c>
      <c r="I344" s="906"/>
    </row>
    <row r="345" spans="1:9" ht="15" customHeight="1" x14ac:dyDescent="0.65">
      <c r="A345" s="534">
        <v>334</v>
      </c>
      <c r="B345" s="535">
        <f t="shared" si="35"/>
        <v>52693</v>
      </c>
      <c r="C345" s="536">
        <f t="shared" si="36"/>
        <v>0</v>
      </c>
      <c r="D345" s="536">
        <f t="shared" si="37"/>
        <v>0</v>
      </c>
      <c r="E345" s="536">
        <f t="shared" si="39"/>
        <v>0</v>
      </c>
      <c r="F345" s="536">
        <f t="shared" si="40"/>
        <v>0</v>
      </c>
      <c r="G345" s="536">
        <f t="shared" si="38"/>
        <v>0</v>
      </c>
      <c r="H345" s="537">
        <f t="shared" si="41"/>
        <v>0</v>
      </c>
      <c r="I345" s="906"/>
    </row>
    <row r="346" spans="1:9" ht="15" customHeight="1" x14ac:dyDescent="0.65">
      <c r="A346" s="534">
        <v>335</v>
      </c>
      <c r="B346" s="535">
        <f t="shared" si="35"/>
        <v>52723</v>
      </c>
      <c r="C346" s="536">
        <f t="shared" si="36"/>
        <v>0</v>
      </c>
      <c r="D346" s="536">
        <f t="shared" si="37"/>
        <v>0</v>
      </c>
      <c r="E346" s="536">
        <f t="shared" si="39"/>
        <v>0</v>
      </c>
      <c r="F346" s="536">
        <f t="shared" si="40"/>
        <v>0</v>
      </c>
      <c r="G346" s="536">
        <f t="shared" si="38"/>
        <v>0</v>
      </c>
      <c r="H346" s="537">
        <f t="shared" si="41"/>
        <v>0</v>
      </c>
      <c r="I346" s="906"/>
    </row>
    <row r="347" spans="1:9" ht="15" customHeight="1" x14ac:dyDescent="0.65">
      <c r="A347" s="534">
        <v>336</v>
      </c>
      <c r="B347" s="535">
        <f t="shared" si="35"/>
        <v>52754</v>
      </c>
      <c r="C347" s="536">
        <f t="shared" si="36"/>
        <v>0</v>
      </c>
      <c r="D347" s="536">
        <f t="shared" si="37"/>
        <v>0</v>
      </c>
      <c r="E347" s="536">
        <f t="shared" si="39"/>
        <v>0</v>
      </c>
      <c r="F347" s="536">
        <f t="shared" si="40"/>
        <v>0</v>
      </c>
      <c r="G347" s="536">
        <f t="shared" si="38"/>
        <v>0</v>
      </c>
      <c r="H347" s="537">
        <f t="shared" si="41"/>
        <v>0</v>
      </c>
      <c r="I347" s="906"/>
    </row>
    <row r="348" spans="1:9" ht="15" customHeight="1" x14ac:dyDescent="0.65">
      <c r="A348" s="534">
        <v>337</v>
      </c>
      <c r="B348" s="535">
        <f t="shared" si="35"/>
        <v>52784</v>
      </c>
      <c r="C348" s="536">
        <f t="shared" si="36"/>
        <v>0</v>
      </c>
      <c r="D348" s="536">
        <f t="shared" si="37"/>
        <v>0</v>
      </c>
      <c r="E348" s="536">
        <f t="shared" si="39"/>
        <v>0</v>
      </c>
      <c r="F348" s="536">
        <f t="shared" si="40"/>
        <v>0</v>
      </c>
      <c r="G348" s="536">
        <f t="shared" si="38"/>
        <v>0</v>
      </c>
      <c r="H348" s="537">
        <f t="shared" si="41"/>
        <v>0</v>
      </c>
      <c r="I348" s="906" t="s">
        <v>448</v>
      </c>
    </row>
    <row r="349" spans="1:9" ht="15" customHeight="1" x14ac:dyDescent="0.65">
      <c r="A349" s="534">
        <v>338</v>
      </c>
      <c r="B349" s="535">
        <f t="shared" si="35"/>
        <v>52815</v>
      </c>
      <c r="C349" s="536">
        <f t="shared" si="36"/>
        <v>0</v>
      </c>
      <c r="D349" s="536">
        <f t="shared" si="37"/>
        <v>0</v>
      </c>
      <c r="E349" s="536">
        <f t="shared" si="39"/>
        <v>0</v>
      </c>
      <c r="F349" s="536">
        <f t="shared" si="40"/>
        <v>0</v>
      </c>
      <c r="G349" s="536">
        <f t="shared" si="38"/>
        <v>0</v>
      </c>
      <c r="H349" s="537">
        <f t="shared" si="41"/>
        <v>0</v>
      </c>
      <c r="I349" s="906"/>
    </row>
    <row r="350" spans="1:9" ht="15" customHeight="1" x14ac:dyDescent="0.65">
      <c r="A350" s="534">
        <v>339</v>
      </c>
      <c r="B350" s="535">
        <f t="shared" si="35"/>
        <v>52846</v>
      </c>
      <c r="C350" s="536">
        <f t="shared" si="36"/>
        <v>0</v>
      </c>
      <c r="D350" s="536">
        <f t="shared" si="37"/>
        <v>0</v>
      </c>
      <c r="E350" s="536">
        <f t="shared" si="39"/>
        <v>0</v>
      </c>
      <c r="F350" s="536">
        <f t="shared" si="40"/>
        <v>0</v>
      </c>
      <c r="G350" s="536">
        <f t="shared" si="38"/>
        <v>0</v>
      </c>
      <c r="H350" s="537">
        <f t="shared" si="41"/>
        <v>0</v>
      </c>
      <c r="I350" s="906"/>
    </row>
    <row r="351" spans="1:9" ht="15" customHeight="1" x14ac:dyDescent="0.65">
      <c r="A351" s="534">
        <v>340</v>
      </c>
      <c r="B351" s="535">
        <f t="shared" si="35"/>
        <v>52876</v>
      </c>
      <c r="C351" s="536">
        <f t="shared" si="36"/>
        <v>0</v>
      </c>
      <c r="D351" s="536">
        <f t="shared" si="37"/>
        <v>0</v>
      </c>
      <c r="E351" s="536">
        <f t="shared" si="39"/>
        <v>0</v>
      </c>
      <c r="F351" s="536">
        <f t="shared" si="40"/>
        <v>0</v>
      </c>
      <c r="G351" s="536">
        <f t="shared" si="38"/>
        <v>0</v>
      </c>
      <c r="H351" s="537">
        <f t="shared" si="41"/>
        <v>0</v>
      </c>
      <c r="I351" s="906"/>
    </row>
    <row r="352" spans="1:9" ht="15" customHeight="1" x14ac:dyDescent="0.65">
      <c r="A352" s="534">
        <v>341</v>
      </c>
      <c r="B352" s="535">
        <f t="shared" si="35"/>
        <v>52907</v>
      </c>
      <c r="C352" s="536">
        <f t="shared" si="36"/>
        <v>0</v>
      </c>
      <c r="D352" s="536">
        <f t="shared" si="37"/>
        <v>0</v>
      </c>
      <c r="E352" s="536">
        <f t="shared" si="39"/>
        <v>0</v>
      </c>
      <c r="F352" s="536">
        <f t="shared" si="40"/>
        <v>0</v>
      </c>
      <c r="G352" s="536">
        <f t="shared" si="38"/>
        <v>0</v>
      </c>
      <c r="H352" s="537">
        <f t="shared" si="41"/>
        <v>0</v>
      </c>
      <c r="I352" s="906"/>
    </row>
    <row r="353" spans="1:9" ht="15" customHeight="1" x14ac:dyDescent="0.65">
      <c r="A353" s="534">
        <v>342</v>
      </c>
      <c r="B353" s="535">
        <f t="shared" si="35"/>
        <v>52937</v>
      </c>
      <c r="C353" s="536">
        <f t="shared" si="36"/>
        <v>0</v>
      </c>
      <c r="D353" s="536">
        <f t="shared" si="37"/>
        <v>0</v>
      </c>
      <c r="E353" s="536">
        <f t="shared" si="39"/>
        <v>0</v>
      </c>
      <c r="F353" s="536">
        <f t="shared" si="40"/>
        <v>0</v>
      </c>
      <c r="G353" s="536">
        <f t="shared" si="38"/>
        <v>0</v>
      </c>
      <c r="H353" s="537">
        <f t="shared" si="41"/>
        <v>0</v>
      </c>
      <c r="I353" s="906"/>
    </row>
    <row r="354" spans="1:9" ht="15" customHeight="1" x14ac:dyDescent="0.65">
      <c r="A354" s="534">
        <v>343</v>
      </c>
      <c r="B354" s="535">
        <f t="shared" si="35"/>
        <v>52968</v>
      </c>
      <c r="C354" s="536">
        <f t="shared" si="36"/>
        <v>0</v>
      </c>
      <c r="D354" s="536">
        <f t="shared" si="37"/>
        <v>0</v>
      </c>
      <c r="E354" s="536">
        <f t="shared" si="39"/>
        <v>0</v>
      </c>
      <c r="F354" s="536">
        <f t="shared" si="40"/>
        <v>0</v>
      </c>
      <c r="G354" s="536">
        <f t="shared" si="38"/>
        <v>0</v>
      </c>
      <c r="H354" s="537">
        <f t="shared" si="41"/>
        <v>0</v>
      </c>
      <c r="I354" s="906"/>
    </row>
    <row r="355" spans="1:9" ht="15" customHeight="1" x14ac:dyDescent="0.65">
      <c r="A355" s="534">
        <v>344</v>
      </c>
      <c r="B355" s="535">
        <f t="shared" si="35"/>
        <v>52999</v>
      </c>
      <c r="C355" s="536">
        <f t="shared" si="36"/>
        <v>0</v>
      </c>
      <c r="D355" s="536">
        <f t="shared" si="37"/>
        <v>0</v>
      </c>
      <c r="E355" s="536">
        <f t="shared" si="39"/>
        <v>0</v>
      </c>
      <c r="F355" s="536">
        <f t="shared" si="40"/>
        <v>0</v>
      </c>
      <c r="G355" s="536">
        <f t="shared" si="38"/>
        <v>0</v>
      </c>
      <c r="H355" s="537">
        <f t="shared" si="41"/>
        <v>0</v>
      </c>
      <c r="I355" s="906"/>
    </row>
    <row r="356" spans="1:9" ht="15" customHeight="1" x14ac:dyDescent="0.65">
      <c r="A356" s="534">
        <v>345</v>
      </c>
      <c r="B356" s="535">
        <f t="shared" si="35"/>
        <v>53027</v>
      </c>
      <c r="C356" s="536">
        <f t="shared" si="36"/>
        <v>0</v>
      </c>
      <c r="D356" s="536">
        <f t="shared" si="37"/>
        <v>0</v>
      </c>
      <c r="E356" s="536">
        <f t="shared" si="39"/>
        <v>0</v>
      </c>
      <c r="F356" s="536">
        <f t="shared" si="40"/>
        <v>0</v>
      </c>
      <c r="G356" s="536">
        <f t="shared" si="38"/>
        <v>0</v>
      </c>
      <c r="H356" s="537">
        <f t="shared" si="41"/>
        <v>0</v>
      </c>
      <c r="I356" s="906"/>
    </row>
    <row r="357" spans="1:9" ht="15" customHeight="1" x14ac:dyDescent="0.65">
      <c r="A357" s="534">
        <v>346</v>
      </c>
      <c r="B357" s="535">
        <f t="shared" si="35"/>
        <v>53058</v>
      </c>
      <c r="C357" s="536">
        <f t="shared" si="36"/>
        <v>0</v>
      </c>
      <c r="D357" s="536">
        <f t="shared" si="37"/>
        <v>0</v>
      </c>
      <c r="E357" s="536">
        <f t="shared" si="39"/>
        <v>0</v>
      </c>
      <c r="F357" s="536">
        <f t="shared" si="40"/>
        <v>0</v>
      </c>
      <c r="G357" s="536">
        <f t="shared" si="38"/>
        <v>0</v>
      </c>
      <c r="H357" s="537">
        <f t="shared" si="41"/>
        <v>0</v>
      </c>
      <c r="I357" s="906"/>
    </row>
    <row r="358" spans="1:9" ht="15" customHeight="1" x14ac:dyDescent="0.65">
      <c r="A358" s="534">
        <v>347</v>
      </c>
      <c r="B358" s="535">
        <f t="shared" si="35"/>
        <v>53088</v>
      </c>
      <c r="C358" s="536">
        <f t="shared" si="36"/>
        <v>0</v>
      </c>
      <c r="D358" s="536">
        <f t="shared" si="37"/>
        <v>0</v>
      </c>
      <c r="E358" s="536">
        <f t="shared" si="39"/>
        <v>0</v>
      </c>
      <c r="F358" s="536">
        <f t="shared" si="40"/>
        <v>0</v>
      </c>
      <c r="G358" s="536">
        <f t="shared" si="38"/>
        <v>0</v>
      </c>
      <c r="H358" s="537">
        <f t="shared" si="41"/>
        <v>0</v>
      </c>
      <c r="I358" s="906"/>
    </row>
    <row r="359" spans="1:9" ht="15" customHeight="1" x14ac:dyDescent="0.65">
      <c r="A359" s="534">
        <v>348</v>
      </c>
      <c r="B359" s="535">
        <f t="shared" si="35"/>
        <v>53119</v>
      </c>
      <c r="C359" s="536">
        <f t="shared" si="36"/>
        <v>0</v>
      </c>
      <c r="D359" s="536">
        <f t="shared" si="37"/>
        <v>0</v>
      </c>
      <c r="E359" s="536">
        <f t="shared" si="39"/>
        <v>0</v>
      </c>
      <c r="F359" s="536">
        <f t="shared" si="40"/>
        <v>0</v>
      </c>
      <c r="G359" s="536">
        <f t="shared" si="38"/>
        <v>0</v>
      </c>
      <c r="H359" s="537">
        <f t="shared" si="41"/>
        <v>0</v>
      </c>
      <c r="I359" s="906"/>
    </row>
    <row r="360" spans="1:9" ht="15" customHeight="1" x14ac:dyDescent="0.65">
      <c r="A360" s="534">
        <v>349</v>
      </c>
      <c r="B360" s="535">
        <f t="shared" si="35"/>
        <v>53149</v>
      </c>
      <c r="C360" s="536">
        <f t="shared" si="36"/>
        <v>0</v>
      </c>
      <c r="D360" s="536">
        <f t="shared" si="37"/>
        <v>0</v>
      </c>
      <c r="E360" s="536">
        <f t="shared" si="39"/>
        <v>0</v>
      </c>
      <c r="F360" s="536">
        <f t="shared" si="40"/>
        <v>0</v>
      </c>
      <c r="G360" s="536">
        <f t="shared" si="38"/>
        <v>0</v>
      </c>
      <c r="H360" s="537">
        <f t="shared" si="41"/>
        <v>0</v>
      </c>
      <c r="I360" s="906" t="s">
        <v>449</v>
      </c>
    </row>
    <row r="361" spans="1:9" ht="15" customHeight="1" x14ac:dyDescent="0.65">
      <c r="A361" s="534">
        <v>350</v>
      </c>
      <c r="B361" s="535">
        <f t="shared" si="35"/>
        <v>53180</v>
      </c>
      <c r="C361" s="536">
        <f t="shared" si="36"/>
        <v>0</v>
      </c>
      <c r="D361" s="536">
        <f t="shared" si="37"/>
        <v>0</v>
      </c>
      <c r="E361" s="536">
        <f t="shared" si="39"/>
        <v>0</v>
      </c>
      <c r="F361" s="536">
        <f t="shared" si="40"/>
        <v>0</v>
      </c>
      <c r="G361" s="536">
        <f t="shared" si="38"/>
        <v>0</v>
      </c>
      <c r="H361" s="537">
        <f t="shared" si="41"/>
        <v>0</v>
      </c>
      <c r="I361" s="906"/>
    </row>
    <row r="362" spans="1:9" ht="15" customHeight="1" x14ac:dyDescent="0.65">
      <c r="A362" s="534">
        <v>351</v>
      </c>
      <c r="B362" s="535">
        <f t="shared" si="35"/>
        <v>53211</v>
      </c>
      <c r="C362" s="536">
        <f t="shared" si="36"/>
        <v>0</v>
      </c>
      <c r="D362" s="536">
        <f t="shared" si="37"/>
        <v>0</v>
      </c>
      <c r="E362" s="536">
        <f t="shared" si="39"/>
        <v>0</v>
      </c>
      <c r="F362" s="536">
        <f t="shared" si="40"/>
        <v>0</v>
      </c>
      <c r="G362" s="536">
        <f t="shared" si="38"/>
        <v>0</v>
      </c>
      <c r="H362" s="537">
        <f t="shared" si="41"/>
        <v>0</v>
      </c>
      <c r="I362" s="906"/>
    </row>
    <row r="363" spans="1:9" ht="15" customHeight="1" x14ac:dyDescent="0.65">
      <c r="A363" s="534">
        <v>352</v>
      </c>
      <c r="B363" s="535">
        <f t="shared" si="35"/>
        <v>53241</v>
      </c>
      <c r="C363" s="536">
        <f t="shared" si="36"/>
        <v>0</v>
      </c>
      <c r="D363" s="536">
        <f t="shared" si="37"/>
        <v>0</v>
      </c>
      <c r="E363" s="536">
        <f t="shared" si="39"/>
        <v>0</v>
      </c>
      <c r="F363" s="536">
        <f t="shared" si="40"/>
        <v>0</v>
      </c>
      <c r="G363" s="536">
        <f t="shared" si="38"/>
        <v>0</v>
      </c>
      <c r="H363" s="537">
        <f t="shared" si="41"/>
        <v>0</v>
      </c>
      <c r="I363" s="906"/>
    </row>
    <row r="364" spans="1:9" ht="15" customHeight="1" x14ac:dyDescent="0.65">
      <c r="A364" s="534">
        <v>353</v>
      </c>
      <c r="B364" s="535">
        <f t="shared" si="35"/>
        <v>53272</v>
      </c>
      <c r="C364" s="536">
        <f t="shared" si="36"/>
        <v>0</v>
      </c>
      <c r="D364" s="536">
        <f t="shared" si="37"/>
        <v>0</v>
      </c>
      <c r="E364" s="536">
        <f t="shared" si="39"/>
        <v>0</v>
      </c>
      <c r="F364" s="536">
        <f t="shared" si="40"/>
        <v>0</v>
      </c>
      <c r="G364" s="536">
        <f t="shared" si="38"/>
        <v>0</v>
      </c>
      <c r="H364" s="537">
        <f t="shared" si="41"/>
        <v>0</v>
      </c>
      <c r="I364" s="906"/>
    </row>
    <row r="365" spans="1:9" ht="15" customHeight="1" x14ac:dyDescent="0.65">
      <c r="A365" s="534">
        <v>354</v>
      </c>
      <c r="B365" s="535">
        <f t="shared" si="35"/>
        <v>53302</v>
      </c>
      <c r="C365" s="536">
        <f t="shared" si="36"/>
        <v>0</v>
      </c>
      <c r="D365" s="536">
        <f t="shared" si="37"/>
        <v>0</v>
      </c>
      <c r="E365" s="536">
        <f t="shared" si="39"/>
        <v>0</v>
      </c>
      <c r="F365" s="536">
        <f t="shared" si="40"/>
        <v>0</v>
      </c>
      <c r="G365" s="536">
        <f t="shared" si="38"/>
        <v>0</v>
      </c>
      <c r="H365" s="537">
        <f t="shared" si="41"/>
        <v>0</v>
      </c>
      <c r="I365" s="906"/>
    </row>
    <row r="366" spans="1:9" ht="15" customHeight="1" x14ac:dyDescent="0.65">
      <c r="A366" s="534">
        <v>355</v>
      </c>
      <c r="B366" s="535">
        <f t="shared" si="35"/>
        <v>53333</v>
      </c>
      <c r="C366" s="536">
        <f t="shared" si="36"/>
        <v>0</v>
      </c>
      <c r="D366" s="536">
        <f t="shared" si="37"/>
        <v>0</v>
      </c>
      <c r="E366" s="536">
        <f t="shared" si="39"/>
        <v>0</v>
      </c>
      <c r="F366" s="536">
        <f t="shared" si="40"/>
        <v>0</v>
      </c>
      <c r="G366" s="536">
        <f t="shared" si="38"/>
        <v>0</v>
      </c>
      <c r="H366" s="537">
        <f t="shared" si="41"/>
        <v>0</v>
      </c>
      <c r="I366" s="906"/>
    </row>
    <row r="367" spans="1:9" ht="15" customHeight="1" x14ac:dyDescent="0.65">
      <c r="A367" s="534">
        <v>356</v>
      </c>
      <c r="B367" s="535">
        <f t="shared" si="35"/>
        <v>53364</v>
      </c>
      <c r="C367" s="536">
        <f t="shared" si="36"/>
        <v>0</v>
      </c>
      <c r="D367" s="536">
        <f t="shared" si="37"/>
        <v>0</v>
      </c>
      <c r="E367" s="536">
        <f t="shared" si="39"/>
        <v>0</v>
      </c>
      <c r="F367" s="536">
        <f t="shared" si="40"/>
        <v>0</v>
      </c>
      <c r="G367" s="536">
        <f t="shared" si="38"/>
        <v>0</v>
      </c>
      <c r="H367" s="537">
        <f t="shared" si="41"/>
        <v>0</v>
      </c>
      <c r="I367" s="906"/>
    </row>
    <row r="368" spans="1:9" ht="15" customHeight="1" x14ac:dyDescent="0.65">
      <c r="A368" s="534">
        <v>357</v>
      </c>
      <c r="B368" s="535">
        <f t="shared" si="35"/>
        <v>53392</v>
      </c>
      <c r="C368" s="536">
        <f t="shared" si="36"/>
        <v>0</v>
      </c>
      <c r="D368" s="536">
        <f t="shared" si="37"/>
        <v>0</v>
      </c>
      <c r="E368" s="536">
        <f t="shared" si="39"/>
        <v>0</v>
      </c>
      <c r="F368" s="536">
        <f t="shared" si="40"/>
        <v>0</v>
      </c>
      <c r="G368" s="536">
        <f t="shared" si="38"/>
        <v>0</v>
      </c>
      <c r="H368" s="537">
        <f t="shared" si="41"/>
        <v>0</v>
      </c>
      <c r="I368" s="906"/>
    </row>
    <row r="369" spans="1:9" ht="15" customHeight="1" x14ac:dyDescent="0.65">
      <c r="A369" s="534">
        <v>358</v>
      </c>
      <c r="B369" s="535">
        <f t="shared" si="35"/>
        <v>53423</v>
      </c>
      <c r="C369" s="536">
        <f t="shared" si="36"/>
        <v>0</v>
      </c>
      <c r="D369" s="536">
        <f t="shared" si="37"/>
        <v>0</v>
      </c>
      <c r="E369" s="536">
        <f t="shared" si="39"/>
        <v>0</v>
      </c>
      <c r="F369" s="536">
        <f t="shared" si="40"/>
        <v>0</v>
      </c>
      <c r="G369" s="536">
        <f t="shared" si="38"/>
        <v>0</v>
      </c>
      <c r="H369" s="537">
        <f t="shared" si="41"/>
        <v>0</v>
      </c>
      <c r="I369" s="906"/>
    </row>
    <row r="370" spans="1:9" ht="15" customHeight="1" x14ac:dyDescent="0.65">
      <c r="A370" s="534">
        <v>359</v>
      </c>
      <c r="B370" s="535">
        <f t="shared" si="35"/>
        <v>53453</v>
      </c>
      <c r="C370" s="536">
        <f t="shared" si="36"/>
        <v>0</v>
      </c>
      <c r="D370" s="536">
        <f t="shared" si="37"/>
        <v>0</v>
      </c>
      <c r="E370" s="536">
        <f t="shared" si="39"/>
        <v>0</v>
      </c>
      <c r="F370" s="536">
        <f t="shared" si="40"/>
        <v>0</v>
      </c>
      <c r="G370" s="536">
        <f t="shared" si="38"/>
        <v>0</v>
      </c>
      <c r="H370" s="537">
        <f t="shared" si="41"/>
        <v>0</v>
      </c>
      <c r="I370" s="906"/>
    </row>
    <row r="371" spans="1:9" ht="15" customHeight="1" x14ac:dyDescent="0.65">
      <c r="A371" s="538">
        <v>360</v>
      </c>
      <c r="B371" s="535">
        <f t="shared" si="35"/>
        <v>53484</v>
      </c>
      <c r="C371" s="539">
        <f t="shared" si="36"/>
        <v>0</v>
      </c>
      <c r="D371" s="539">
        <f t="shared" si="37"/>
        <v>0</v>
      </c>
      <c r="E371" s="539">
        <f t="shared" si="39"/>
        <v>0</v>
      </c>
      <c r="F371" s="539">
        <f t="shared" si="40"/>
        <v>0</v>
      </c>
      <c r="G371" s="539">
        <f t="shared" si="38"/>
        <v>0</v>
      </c>
      <c r="H371" s="540">
        <f t="shared" si="41"/>
        <v>0</v>
      </c>
      <c r="I371" s="906"/>
    </row>
  </sheetData>
  <sheetProtection password="ED20" sheet="1" objects="1" scenarios="1"/>
  <mergeCells count="32">
    <mergeCell ref="I120:I131"/>
    <mergeCell ref="A2:B2"/>
    <mergeCell ref="G2:H2"/>
    <mergeCell ref="I12:I23"/>
    <mergeCell ref="I24:I35"/>
    <mergeCell ref="I36:I47"/>
    <mergeCell ref="I48:I59"/>
    <mergeCell ref="I60:I71"/>
    <mergeCell ref="I72:I83"/>
    <mergeCell ref="I84:I95"/>
    <mergeCell ref="I96:I107"/>
    <mergeCell ref="I108:I119"/>
    <mergeCell ref="I264:I275"/>
    <mergeCell ref="I132:I143"/>
    <mergeCell ref="I144:I155"/>
    <mergeCell ref="I156:I167"/>
    <mergeCell ref="I168:I179"/>
    <mergeCell ref="I180:I191"/>
    <mergeCell ref="I192:I203"/>
    <mergeCell ref="I204:I215"/>
    <mergeCell ref="I216:I227"/>
    <mergeCell ref="I228:I239"/>
    <mergeCell ref="I240:I251"/>
    <mergeCell ref="I252:I263"/>
    <mergeCell ref="I348:I359"/>
    <mergeCell ref="I360:I371"/>
    <mergeCell ref="I276:I287"/>
    <mergeCell ref="I288:I299"/>
    <mergeCell ref="I300:I311"/>
    <mergeCell ref="I312:I323"/>
    <mergeCell ref="I324:I335"/>
    <mergeCell ref="I336:I347"/>
  </mergeCells>
  <conditionalFormatting sqref="A11:H371">
    <cfRule type="expression" dxfId="11" priority="1" stopIfTrue="1">
      <formula>AND(OR($E11=0, $E11=""), OR($H11=0, $H11=""))</formula>
    </cfRule>
  </conditionalFormatting>
  <dataValidations count="1">
    <dataValidation allowBlank="1" showErrorMessage="1" sqref="A1" xr:uid="{00000000-0002-0000-1100-000000000000}"/>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32"/>
  <sheetViews>
    <sheetView topLeftCell="A10" workbookViewId="0">
      <selection activeCell="B26" sqref="B26"/>
    </sheetView>
  </sheetViews>
  <sheetFormatPr defaultColWidth="9" defaultRowHeight="15" customHeight="1" x14ac:dyDescent="0.65"/>
  <cols>
    <col min="1" max="1" width="30.625" style="59" customWidth="1"/>
    <col min="2" max="2" width="40.625" style="59" customWidth="1"/>
    <col min="3" max="3" width="5.625" style="59" customWidth="1"/>
    <col min="4" max="5" width="20.625" style="59" customWidth="1"/>
    <col min="6" max="6" width="19.25" style="59" bestFit="1" customWidth="1"/>
    <col min="7" max="16384" width="9" style="59"/>
  </cols>
  <sheetData>
    <row r="1" spans="1:4" ht="30" customHeight="1" x14ac:dyDescent="0.65">
      <c r="A1" s="56" t="s">
        <v>458</v>
      </c>
    </row>
    <row r="2" spans="1:4" ht="15" customHeight="1" x14ac:dyDescent="0.65">
      <c r="A2" s="53"/>
    </row>
    <row r="3" spans="1:4" ht="15" customHeight="1" x14ac:dyDescent="0.65">
      <c r="A3" s="55" t="s">
        <v>203</v>
      </c>
      <c r="B3" s="909"/>
    </row>
    <row r="4" spans="1:4" ht="15" customHeight="1" x14ac:dyDescent="0.65">
      <c r="A4" s="55" t="s">
        <v>204</v>
      </c>
      <c r="B4" s="909"/>
    </row>
    <row r="5" spans="1:4" ht="15" customHeight="1" x14ac:dyDescent="0.65">
      <c r="A5" s="60" t="s">
        <v>359</v>
      </c>
      <c r="B5" s="909"/>
      <c r="C5" s="7"/>
      <c r="D5" s="57"/>
    </row>
    <row r="6" spans="1:4" ht="15" customHeight="1" x14ac:dyDescent="0.65">
      <c r="A6" s="55" t="s">
        <v>205</v>
      </c>
      <c r="B6" s="909"/>
      <c r="C6" s="7"/>
      <c r="D6" s="57"/>
    </row>
    <row r="7" spans="1:4" ht="15" customHeight="1" x14ac:dyDescent="0.65">
      <c r="A7" s="55" t="s">
        <v>206</v>
      </c>
      <c r="B7" s="909"/>
      <c r="C7" s="7"/>
      <c r="D7" s="57"/>
    </row>
    <row r="8" spans="1:4" ht="15" customHeight="1" x14ac:dyDescent="0.65">
      <c r="A8" s="55" t="s">
        <v>208</v>
      </c>
      <c r="B8" s="909"/>
      <c r="C8" s="7"/>
      <c r="D8" s="57"/>
    </row>
    <row r="9" spans="1:4" ht="15" customHeight="1" x14ac:dyDescent="0.65">
      <c r="A9" s="55" t="s">
        <v>23</v>
      </c>
      <c r="B9" s="909"/>
      <c r="C9" s="7"/>
      <c r="D9" s="57"/>
    </row>
    <row r="10" spans="1:4" ht="15" customHeight="1" x14ac:dyDescent="0.65">
      <c r="A10" s="55" t="s">
        <v>7</v>
      </c>
      <c r="B10" s="909"/>
      <c r="C10" s="7"/>
      <c r="D10" s="57"/>
    </row>
    <row r="11" spans="1:4" ht="15" customHeight="1" x14ac:dyDescent="0.65">
      <c r="A11" s="55" t="s">
        <v>209</v>
      </c>
      <c r="B11" s="909"/>
      <c r="C11" s="7"/>
      <c r="D11" s="57"/>
    </row>
    <row r="12" spans="1:4" ht="15" customHeight="1" x14ac:dyDescent="0.65">
      <c r="A12" s="55" t="s">
        <v>210</v>
      </c>
      <c r="B12" s="909"/>
      <c r="C12" s="7"/>
      <c r="D12" s="57"/>
    </row>
    <row r="13" spans="1:4" ht="15" customHeight="1" x14ac:dyDescent="0.65">
      <c r="A13" s="55" t="s">
        <v>211</v>
      </c>
      <c r="B13" s="909"/>
      <c r="C13" s="7"/>
      <c r="D13" s="57"/>
    </row>
    <row r="14" spans="1:4" ht="15" customHeight="1" x14ac:dyDescent="0.65">
      <c r="A14" s="55" t="s">
        <v>212</v>
      </c>
      <c r="B14" s="909"/>
      <c r="C14" s="7"/>
      <c r="D14" s="57"/>
    </row>
    <row r="15" spans="1:4" ht="15" customHeight="1" x14ac:dyDescent="0.65">
      <c r="A15" s="55" t="s">
        <v>213</v>
      </c>
      <c r="B15" s="909"/>
      <c r="C15" s="7"/>
    </row>
    <row r="16" spans="1:4" ht="15" customHeight="1" x14ac:dyDescent="0.65">
      <c r="A16" s="704" t="s">
        <v>474</v>
      </c>
      <c r="B16" s="909"/>
      <c r="C16" s="7"/>
    </row>
    <row r="17" spans="1:6" ht="15" customHeight="1" x14ac:dyDescent="0.65">
      <c r="A17" s="360" t="s">
        <v>214</v>
      </c>
      <c r="B17" s="353">
        <f ca="1">TODAY()</f>
        <v>44520</v>
      </c>
      <c r="C17" s="7"/>
      <c r="D17" s="708" t="s">
        <v>215</v>
      </c>
      <c r="E17" s="708"/>
    </row>
    <row r="18" spans="1:6" ht="15" customHeight="1" x14ac:dyDescent="0.65">
      <c r="A18" s="361" t="s">
        <v>216</v>
      </c>
      <c r="B18" s="354">
        <f ca="1">B17-B16</f>
        <v>44520</v>
      </c>
      <c r="C18" s="7"/>
      <c r="D18" s="405" t="s">
        <v>217</v>
      </c>
      <c r="E18" s="54" t="s">
        <v>218</v>
      </c>
      <c r="F18" s="52" t="s">
        <v>358</v>
      </c>
    </row>
    <row r="19" spans="1:6" ht="15" customHeight="1" x14ac:dyDescent="0.65">
      <c r="A19" s="360" t="s">
        <v>219</v>
      </c>
      <c r="B19" s="355">
        <f>'Executive Summary'!C10</f>
        <v>0</v>
      </c>
      <c r="C19" s="7"/>
      <c r="D19" s="356">
        <f>Comparatives!I19</f>
        <v>0</v>
      </c>
      <c r="E19" s="356">
        <f>Comparatives!I38</f>
        <v>0</v>
      </c>
      <c r="F19" s="709" t="e">
        <f>Comparatives!K38</f>
        <v>#DIV/0!</v>
      </c>
    </row>
    <row r="20" spans="1:6" ht="15" customHeight="1" x14ac:dyDescent="0.65">
      <c r="A20" s="360" t="s">
        <v>220</v>
      </c>
      <c r="B20" s="355" t="e">
        <f>$B$19/B14</f>
        <v>#DIV/0!</v>
      </c>
      <c r="C20" s="7"/>
      <c r="D20" s="355">
        <f>Comparatives!I20</f>
        <v>0</v>
      </c>
      <c r="E20" s="355">
        <f>Comparatives!I39</f>
        <v>0</v>
      </c>
      <c r="F20" s="710"/>
    </row>
    <row r="21" spans="1:6" ht="15" customHeight="1" x14ac:dyDescent="0.65">
      <c r="A21" s="360" t="s">
        <v>221</v>
      </c>
      <c r="B21" s="355" t="e">
        <f>$B$19/B15</f>
        <v>#DIV/0!</v>
      </c>
      <c r="C21" s="7"/>
      <c r="D21" s="355">
        <f>Comparatives!I21</f>
        <v>0</v>
      </c>
      <c r="E21" s="355">
        <f>Comparatives!I40</f>
        <v>0</v>
      </c>
      <c r="F21" s="711"/>
    </row>
    <row r="22" spans="1:6" ht="15" customHeight="1" x14ac:dyDescent="0.65">
      <c r="B22" s="6"/>
      <c r="C22" s="7"/>
    </row>
    <row r="23" spans="1:6" ht="15" customHeight="1" x14ac:dyDescent="0.65">
      <c r="A23" s="58" t="s">
        <v>222</v>
      </c>
      <c r="B23" s="6"/>
      <c r="C23" s="7"/>
      <c r="D23" s="712" t="s">
        <v>355</v>
      </c>
      <c r="E23" s="712"/>
    </row>
    <row r="24" spans="1:6" ht="15" customHeight="1" x14ac:dyDescent="0.65">
      <c r="A24" s="705" t="s">
        <v>475</v>
      </c>
      <c r="B24" s="909"/>
      <c r="C24" s="7"/>
      <c r="D24" s="362" t="s">
        <v>353</v>
      </c>
      <c r="E24" s="357">
        <f>$B$15*E21</f>
        <v>0</v>
      </c>
    </row>
    <row r="25" spans="1:6" ht="15" customHeight="1" x14ac:dyDescent="0.65">
      <c r="A25" s="360" t="s">
        <v>187</v>
      </c>
      <c r="B25" s="3">
        <v>0</v>
      </c>
      <c r="C25" s="112"/>
      <c r="D25" s="359" t="s">
        <v>356</v>
      </c>
      <c r="E25" s="51">
        <v>0</v>
      </c>
    </row>
    <row r="26" spans="1:6" ht="15" customHeight="1" x14ac:dyDescent="0.65">
      <c r="A26" s="360" t="s">
        <v>220</v>
      </c>
      <c r="B26" s="355" t="e">
        <f>$B$25/B14</f>
        <v>#DIV/0!</v>
      </c>
      <c r="C26" s="112"/>
      <c r="D26" s="359" t="s">
        <v>354</v>
      </c>
      <c r="E26" s="358">
        <f>MROUND(IF(E25&gt;0,E25,E24),1000)</f>
        <v>0</v>
      </c>
    </row>
    <row r="27" spans="1:6" ht="15" customHeight="1" x14ac:dyDescent="0.65">
      <c r="A27" s="360" t="s">
        <v>221</v>
      </c>
      <c r="B27" s="355" t="e">
        <f>$B$25/B15</f>
        <v>#DIV/0!</v>
      </c>
      <c r="C27" s="112"/>
      <c r="D27" s="361"/>
    </row>
    <row r="29" spans="1:6" ht="15" hidden="1" customHeight="1" x14ac:dyDescent="0.65">
      <c r="A29" s="113" t="s">
        <v>207</v>
      </c>
    </row>
    <row r="30" spans="1:6" ht="15" hidden="1" customHeight="1" x14ac:dyDescent="0.65">
      <c r="A30" s="113" t="s">
        <v>303</v>
      </c>
    </row>
    <row r="31" spans="1:6" ht="15" hidden="1" customHeight="1" x14ac:dyDescent="0.65">
      <c r="A31" s="113" t="s">
        <v>304</v>
      </c>
    </row>
    <row r="32" spans="1:6" ht="15" hidden="1" customHeight="1" x14ac:dyDescent="0.65">
      <c r="A32" s="113" t="s">
        <v>305</v>
      </c>
    </row>
  </sheetData>
  <sheetProtection password="ED20" sheet="1" objects="1" scenarios="1"/>
  <mergeCells count="3">
    <mergeCell ref="D17:E17"/>
    <mergeCell ref="F19:F21"/>
    <mergeCell ref="D23:E23"/>
  </mergeCells>
  <dataValidations count="1">
    <dataValidation type="list" allowBlank="1" showInputMessage="1" showErrorMessage="1" sqref="B7" xr:uid="{00000000-0002-0000-0100-000000000000}">
      <formula1>$A$29:$A$32</formula1>
    </dataValidation>
  </dataValidations>
  <hyperlinks>
    <hyperlink ref="D19" location="Comparatives!I19" display="Comparatives!I19" xr:uid="{00000000-0004-0000-0100-000000000000}"/>
    <hyperlink ref="E19" location="Comparatives!I38" display="Comparatives!I38" xr:uid="{00000000-0004-0000-0100-000001000000}"/>
  </hyperlinks>
  <pageMargins left="0.7" right="0.7" top="0.75" bottom="0.75" header="0.3" footer="0.3"/>
  <pageSetup paperSize="9" orientation="portrait" r:id="rId1"/>
  <ignoredErrors>
    <ignoredError sqref="B17"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252"/>
  <sheetViews>
    <sheetView showGridLines="0" zoomScaleNormal="100" workbookViewId="0">
      <pane xSplit="1" topLeftCell="B1" activePane="topRight" state="frozen"/>
      <selection activeCell="C20" sqref="C20"/>
      <selection pane="topRight" activeCell="B7" sqref="B7"/>
    </sheetView>
  </sheetViews>
  <sheetFormatPr defaultColWidth="12.625" defaultRowHeight="15" customHeight="1" x14ac:dyDescent="0.5"/>
  <cols>
    <col min="1" max="1" width="30.625" style="20" customWidth="1"/>
    <col min="2" max="8" width="20.625" style="4" customWidth="1"/>
    <col min="9" max="9" width="22" style="4" bestFit="1" customWidth="1"/>
    <col min="10" max="10" width="20.625" style="4" customWidth="1"/>
    <col min="11" max="11" width="8.625" style="4" customWidth="1"/>
    <col min="12" max="12" width="18.125" style="4" bestFit="1" customWidth="1"/>
    <col min="13" max="26" width="12.25" style="4" customWidth="1"/>
    <col min="27" max="16384" width="12.625" style="4"/>
  </cols>
  <sheetData>
    <row r="1" spans="1:26" ht="30" customHeight="1" x14ac:dyDescent="0.5">
      <c r="A1" s="79" t="s">
        <v>397</v>
      </c>
      <c r="B1" s="21"/>
    </row>
    <row r="2" spans="1:26" ht="15" customHeight="1" x14ac:dyDescent="0.5">
      <c r="B2" s="22"/>
      <c r="C2" s="22"/>
    </row>
    <row r="3" spans="1:26" ht="15" customHeight="1" x14ac:dyDescent="0.5">
      <c r="A3" s="5"/>
      <c r="B3" s="713" t="s">
        <v>223</v>
      </c>
      <c r="C3" s="714"/>
      <c r="D3" s="714"/>
      <c r="E3" s="714"/>
      <c r="F3" s="714"/>
      <c r="G3" s="714"/>
      <c r="H3" s="715"/>
      <c r="I3" s="6"/>
      <c r="J3" s="6"/>
      <c r="K3" s="6"/>
      <c r="L3" s="6"/>
      <c r="M3" s="6"/>
      <c r="N3" s="6"/>
      <c r="O3" s="6"/>
      <c r="P3" s="6"/>
      <c r="Q3" s="6"/>
      <c r="R3" s="6"/>
      <c r="S3" s="6"/>
      <c r="T3" s="6"/>
      <c r="U3" s="6"/>
      <c r="V3" s="6"/>
      <c r="W3" s="6"/>
      <c r="X3" s="6"/>
      <c r="Y3" s="6"/>
      <c r="Z3" s="6"/>
    </row>
    <row r="4" spans="1:26" ht="15" customHeight="1" x14ac:dyDescent="0.5">
      <c r="A4" s="5"/>
      <c r="B4" s="65" t="s">
        <v>224</v>
      </c>
      <c r="C4" s="65" t="s">
        <v>225</v>
      </c>
      <c r="D4" s="65" t="s">
        <v>226</v>
      </c>
      <c r="E4" s="65" t="s">
        <v>227</v>
      </c>
      <c r="F4" s="65" t="s">
        <v>228</v>
      </c>
      <c r="G4" s="65" t="s">
        <v>229</v>
      </c>
      <c r="H4" s="65" t="s">
        <v>230</v>
      </c>
      <c r="I4" s="7"/>
      <c r="J4" s="6"/>
      <c r="K4" s="6"/>
      <c r="L4" s="6"/>
      <c r="M4" s="6"/>
      <c r="N4" s="6"/>
      <c r="O4" s="6"/>
      <c r="P4" s="6"/>
      <c r="Q4" s="6"/>
      <c r="R4" s="6"/>
      <c r="S4" s="6"/>
      <c r="T4" s="6"/>
      <c r="U4" s="6"/>
      <c r="V4" s="6"/>
      <c r="W4" s="6"/>
      <c r="X4" s="6"/>
      <c r="Y4" s="6"/>
      <c r="Z4" s="6"/>
    </row>
    <row r="5" spans="1:26" ht="69.95" customHeight="1" x14ac:dyDescent="0.5">
      <c r="A5" s="66" t="s">
        <v>231</v>
      </c>
      <c r="B5" s="404"/>
      <c r="C5" s="404"/>
      <c r="D5" s="404"/>
      <c r="E5" s="404"/>
      <c r="F5" s="404"/>
      <c r="G5" s="404"/>
      <c r="H5" s="404"/>
      <c r="I5" s="7" t="s">
        <v>232</v>
      </c>
      <c r="J5" s="6"/>
      <c r="K5" s="6"/>
      <c r="L5" s="6"/>
      <c r="M5" s="6"/>
      <c r="N5" s="6"/>
      <c r="O5" s="6"/>
      <c r="P5" s="6"/>
      <c r="Q5" s="6"/>
      <c r="R5" s="6"/>
      <c r="S5" s="6"/>
      <c r="T5" s="6"/>
      <c r="U5" s="6"/>
      <c r="V5" s="6"/>
      <c r="W5" s="6"/>
      <c r="X5" s="67"/>
      <c r="Y5" s="6"/>
      <c r="Z5" s="6"/>
    </row>
    <row r="6" spans="1:26" ht="15" customHeight="1" x14ac:dyDescent="0.5">
      <c r="A6" s="68" t="s">
        <v>233</v>
      </c>
      <c r="B6" s="84">
        <v>1</v>
      </c>
      <c r="C6" s="84">
        <v>0</v>
      </c>
      <c r="D6" s="84">
        <v>0</v>
      </c>
      <c r="E6" s="84">
        <v>0</v>
      </c>
      <c r="F6" s="84">
        <v>0</v>
      </c>
      <c r="G6" s="29">
        <v>0</v>
      </c>
      <c r="H6" s="29">
        <v>0</v>
      </c>
      <c r="I6" s="73" t="s">
        <v>244</v>
      </c>
      <c r="J6" s="7"/>
      <c r="K6" s="6"/>
      <c r="L6" s="6"/>
      <c r="M6" s="6"/>
      <c r="N6" s="6"/>
      <c r="O6" s="6"/>
      <c r="P6" s="6"/>
      <c r="Q6" s="6"/>
      <c r="R6" s="6"/>
      <c r="S6" s="6"/>
      <c r="T6" s="6"/>
      <c r="U6" s="6"/>
      <c r="V6" s="6"/>
      <c r="W6" s="6"/>
      <c r="X6" s="67"/>
      <c r="Y6" s="6"/>
      <c r="Z6" s="6"/>
    </row>
    <row r="7" spans="1:26" ht="15" customHeight="1" x14ac:dyDescent="0.5">
      <c r="A7" s="69" t="s">
        <v>212</v>
      </c>
      <c r="B7" s="32"/>
      <c r="C7" s="32"/>
      <c r="D7" s="32"/>
      <c r="E7" s="32"/>
      <c r="F7" s="32"/>
      <c r="G7" s="1"/>
      <c r="H7" s="1"/>
      <c r="I7" s="365">
        <f t="shared" ref="I7:I14" si="0">IFERROR(SUMPRODUCT($B7:$H7,$B$6:$H$6)/SUM($B$6:$H$6),0)</f>
        <v>0</v>
      </c>
      <c r="J7" s="7"/>
      <c r="K7" s="6"/>
      <c r="L7" s="6"/>
      <c r="M7" s="6"/>
      <c r="N7" s="6"/>
      <c r="O7" s="6"/>
      <c r="P7" s="6"/>
      <c r="Q7" s="6"/>
      <c r="R7" s="6"/>
      <c r="S7" s="6"/>
      <c r="T7" s="6"/>
      <c r="U7" s="6"/>
      <c r="V7" s="6"/>
      <c r="W7" s="6"/>
      <c r="X7" s="6"/>
      <c r="Y7" s="6"/>
      <c r="Z7" s="6"/>
    </row>
    <row r="8" spans="1:26" ht="15" customHeight="1" x14ac:dyDescent="0.5">
      <c r="A8" s="5" t="s">
        <v>208</v>
      </c>
      <c r="B8" s="32"/>
      <c r="C8" s="32"/>
      <c r="D8" s="32"/>
      <c r="E8" s="32"/>
      <c r="F8" s="32"/>
      <c r="G8" s="1"/>
      <c r="H8" s="1"/>
      <c r="I8" s="365">
        <f t="shared" si="0"/>
        <v>0</v>
      </c>
      <c r="J8" s="7"/>
      <c r="K8" s="6"/>
      <c r="L8" s="6"/>
      <c r="M8" s="6"/>
      <c r="N8" s="6"/>
      <c r="O8" s="6"/>
      <c r="P8" s="6"/>
      <c r="Q8" s="6"/>
      <c r="R8" s="6"/>
      <c r="S8" s="6"/>
      <c r="T8" s="6"/>
      <c r="U8" s="6"/>
      <c r="V8" s="6"/>
      <c r="W8" s="6"/>
      <c r="X8" s="6"/>
      <c r="Y8" s="6"/>
      <c r="Z8" s="6"/>
    </row>
    <row r="9" spans="1:26" ht="15" customHeight="1" x14ac:dyDescent="0.5">
      <c r="A9" s="5" t="s">
        <v>23</v>
      </c>
      <c r="B9" s="32"/>
      <c r="C9" s="32"/>
      <c r="D9" s="32"/>
      <c r="E9" s="32"/>
      <c r="F9" s="32"/>
      <c r="G9" s="1"/>
      <c r="H9" s="1"/>
      <c r="I9" s="366">
        <f t="shared" si="0"/>
        <v>0</v>
      </c>
      <c r="J9" s="7"/>
      <c r="K9" s="6"/>
      <c r="L9" s="6"/>
      <c r="M9" s="6"/>
      <c r="N9" s="6"/>
      <c r="O9" s="6"/>
      <c r="P9" s="6"/>
      <c r="Q9" s="6"/>
      <c r="R9" s="6"/>
      <c r="S9" s="6"/>
      <c r="T9" s="6"/>
      <c r="U9" s="6"/>
      <c r="V9" s="6"/>
      <c r="W9" s="6"/>
      <c r="X9" s="6"/>
      <c r="Y9" s="6"/>
      <c r="Z9" s="6"/>
    </row>
    <row r="10" spans="1:26" ht="15" customHeight="1" x14ac:dyDescent="0.5">
      <c r="A10" s="8" t="s">
        <v>7</v>
      </c>
      <c r="B10" s="32"/>
      <c r="C10" s="32"/>
      <c r="D10" s="32"/>
      <c r="E10" s="32"/>
      <c r="F10" s="32"/>
      <c r="G10" s="1"/>
      <c r="H10" s="1"/>
      <c r="I10" s="365">
        <f t="shared" si="0"/>
        <v>0</v>
      </c>
      <c r="J10" s="7"/>
      <c r="K10" s="6"/>
      <c r="L10" s="6"/>
      <c r="M10" s="6"/>
      <c r="N10" s="6"/>
      <c r="O10" s="6"/>
      <c r="P10" s="6"/>
      <c r="Q10" s="6"/>
      <c r="R10" s="6"/>
      <c r="S10" s="6"/>
      <c r="T10" s="6"/>
      <c r="U10" s="6"/>
      <c r="V10" s="6"/>
      <c r="W10" s="6"/>
      <c r="X10" s="6"/>
      <c r="Y10" s="6"/>
      <c r="Z10" s="6"/>
    </row>
    <row r="11" spans="1:26" ht="15" customHeight="1" x14ac:dyDescent="0.5">
      <c r="A11" s="8" t="s">
        <v>209</v>
      </c>
      <c r="B11" s="32"/>
      <c r="C11" s="32"/>
      <c r="D11" s="32"/>
      <c r="E11" s="32"/>
      <c r="F11" s="32"/>
      <c r="G11" s="1"/>
      <c r="H11" s="1"/>
      <c r="I11" s="365">
        <f t="shared" si="0"/>
        <v>0</v>
      </c>
      <c r="J11" s="7"/>
      <c r="K11" s="6"/>
      <c r="L11" s="6"/>
      <c r="M11" s="6"/>
      <c r="N11" s="6"/>
      <c r="O11" s="6"/>
      <c r="P11" s="6"/>
      <c r="Q11" s="6"/>
      <c r="R11" s="6"/>
      <c r="S11" s="6"/>
      <c r="T11" s="6"/>
      <c r="U11" s="6"/>
      <c r="V11" s="6"/>
      <c r="W11" s="6"/>
      <c r="X11" s="6"/>
      <c r="Y11" s="6"/>
      <c r="Z11" s="6"/>
    </row>
    <row r="12" spans="1:26" ht="15" customHeight="1" x14ac:dyDescent="0.5">
      <c r="A12" s="8" t="s">
        <v>210</v>
      </c>
      <c r="B12" s="32"/>
      <c r="C12" s="32"/>
      <c r="D12" s="32"/>
      <c r="E12" s="32"/>
      <c r="F12" s="32"/>
      <c r="G12" s="1"/>
      <c r="H12" s="1"/>
      <c r="I12" s="365">
        <f t="shared" si="0"/>
        <v>0</v>
      </c>
      <c r="J12" s="7"/>
      <c r="K12" s="6"/>
      <c r="L12" s="6"/>
      <c r="M12" s="6"/>
      <c r="N12" s="6"/>
      <c r="O12" s="6"/>
      <c r="P12" s="6"/>
      <c r="Q12" s="6"/>
      <c r="R12" s="6"/>
      <c r="S12" s="6"/>
      <c r="T12" s="6"/>
      <c r="U12" s="6"/>
      <c r="V12" s="6"/>
      <c r="W12" s="6"/>
      <c r="X12" s="6"/>
      <c r="Y12" s="6"/>
      <c r="Z12" s="6"/>
    </row>
    <row r="13" spans="1:26" ht="15" customHeight="1" x14ac:dyDescent="0.5">
      <c r="A13" s="8" t="s">
        <v>211</v>
      </c>
      <c r="B13" s="32"/>
      <c r="C13" s="32"/>
      <c r="D13" s="32"/>
      <c r="E13" s="32"/>
      <c r="F13" s="32"/>
      <c r="G13" s="1"/>
      <c r="H13" s="1"/>
      <c r="I13" s="365">
        <f t="shared" si="0"/>
        <v>0</v>
      </c>
      <c r="J13" s="7"/>
      <c r="K13" s="6"/>
      <c r="L13" s="6"/>
      <c r="M13" s="6"/>
      <c r="N13" s="6"/>
      <c r="O13" s="6"/>
      <c r="P13" s="6"/>
      <c r="Q13" s="6"/>
      <c r="R13" s="6"/>
      <c r="S13" s="6"/>
      <c r="T13" s="6"/>
      <c r="U13" s="6"/>
      <c r="V13" s="6"/>
      <c r="W13" s="6"/>
      <c r="X13" s="6"/>
      <c r="Y13" s="6"/>
      <c r="Z13" s="6"/>
    </row>
    <row r="14" spans="1:26" ht="15" customHeight="1" x14ac:dyDescent="0.5">
      <c r="A14" s="69" t="s">
        <v>213</v>
      </c>
      <c r="B14" s="32"/>
      <c r="C14" s="32"/>
      <c r="D14" s="32"/>
      <c r="E14" s="32"/>
      <c r="F14" s="32"/>
      <c r="G14" s="1"/>
      <c r="H14" s="1"/>
      <c r="I14" s="365">
        <f t="shared" si="0"/>
        <v>0</v>
      </c>
      <c r="J14" s="7"/>
      <c r="K14" s="6"/>
      <c r="L14" s="6"/>
      <c r="M14" s="6"/>
      <c r="N14" s="6"/>
      <c r="O14" s="6"/>
      <c r="P14" s="6"/>
      <c r="Q14" s="6"/>
      <c r="R14" s="6"/>
      <c r="S14" s="6"/>
      <c r="T14" s="6"/>
      <c r="U14" s="6"/>
      <c r="V14" s="6"/>
      <c r="W14" s="6"/>
      <c r="X14" s="6"/>
      <c r="Y14" s="6"/>
      <c r="Z14" s="6"/>
    </row>
    <row r="15" spans="1:26" ht="15" customHeight="1" x14ac:dyDescent="0.5">
      <c r="A15" s="706" t="s">
        <v>474</v>
      </c>
      <c r="B15" s="32"/>
      <c r="C15" s="32"/>
      <c r="D15" s="33"/>
      <c r="E15" s="33"/>
      <c r="F15" s="33"/>
      <c r="G15" s="2"/>
      <c r="H15" s="2"/>
      <c r="I15" s="367"/>
      <c r="J15" s="10"/>
      <c r="K15" s="6"/>
      <c r="L15" s="6"/>
      <c r="M15" s="6"/>
      <c r="N15" s="6"/>
      <c r="O15" s="6"/>
      <c r="P15" s="6"/>
      <c r="Q15" s="6"/>
      <c r="R15" s="6"/>
      <c r="S15" s="6"/>
      <c r="T15" s="6"/>
      <c r="U15" s="6"/>
      <c r="V15" s="6"/>
      <c r="W15" s="6"/>
      <c r="X15" s="6"/>
      <c r="Y15" s="6"/>
      <c r="Z15" s="6"/>
    </row>
    <row r="16" spans="1:26" ht="15" hidden="1" customHeight="1" x14ac:dyDescent="0.5">
      <c r="A16" s="5" t="s">
        <v>214</v>
      </c>
      <c r="B16" s="9">
        <f ca="1">(TODAY())</f>
        <v>44520</v>
      </c>
      <c r="C16" s="9">
        <f t="shared" ref="C16:H16" ca="1" si="1">(TODAY())</f>
        <v>44520</v>
      </c>
      <c r="D16" s="9">
        <f t="shared" ca="1" si="1"/>
        <v>44520</v>
      </c>
      <c r="E16" s="9">
        <f t="shared" ca="1" si="1"/>
        <v>44520</v>
      </c>
      <c r="F16" s="9">
        <f t="shared" ca="1" si="1"/>
        <v>44520</v>
      </c>
      <c r="G16" s="9">
        <f t="shared" ca="1" si="1"/>
        <v>44520</v>
      </c>
      <c r="H16" s="9">
        <f t="shared" ca="1" si="1"/>
        <v>44520</v>
      </c>
      <c r="I16" s="11"/>
      <c r="J16" s="10"/>
      <c r="K16" s="6"/>
      <c r="L16" s="6"/>
      <c r="M16" s="6"/>
      <c r="N16" s="6"/>
      <c r="O16" s="6"/>
      <c r="P16" s="6"/>
      <c r="Q16" s="6"/>
      <c r="R16" s="6"/>
      <c r="S16" s="6"/>
      <c r="T16" s="6"/>
      <c r="U16" s="6"/>
      <c r="V16" s="6"/>
      <c r="W16" s="6"/>
      <c r="X16" s="6"/>
      <c r="Y16" s="6"/>
      <c r="Z16" s="6"/>
    </row>
    <row r="17" spans="1:26" ht="15" customHeight="1" x14ac:dyDescent="0.5">
      <c r="A17" s="5" t="s">
        <v>216</v>
      </c>
      <c r="B17" s="363" t="str">
        <f>IF(B15=0,"",B16-B15)</f>
        <v/>
      </c>
      <c r="C17" s="363" t="str">
        <f t="shared" ref="C17:H17" si="2">IF(C15=0,"",C16-C15)</f>
        <v/>
      </c>
      <c r="D17" s="363" t="str">
        <f t="shared" si="2"/>
        <v/>
      </c>
      <c r="E17" s="363" t="str">
        <f t="shared" si="2"/>
        <v/>
      </c>
      <c r="F17" s="363" t="str">
        <f t="shared" si="2"/>
        <v/>
      </c>
      <c r="G17" s="363" t="str">
        <f t="shared" si="2"/>
        <v/>
      </c>
      <c r="H17" s="363" t="str">
        <f t="shared" si="2"/>
        <v/>
      </c>
      <c r="I17" s="354">
        <f>IFERROR(SUMPRODUCT($B17:$H17,$B$6:$H$6)/SUM($B$6:$H$6),0)</f>
        <v>0</v>
      </c>
      <c r="J17" s="10"/>
      <c r="K17" s="6"/>
      <c r="L17" s="6"/>
      <c r="M17" s="6"/>
      <c r="N17" s="6"/>
      <c r="O17" s="6"/>
      <c r="P17" s="6"/>
      <c r="Q17" s="6"/>
      <c r="R17" s="6"/>
      <c r="S17" s="6"/>
      <c r="T17" s="6"/>
      <c r="U17" s="6"/>
      <c r="V17" s="6"/>
      <c r="W17" s="6"/>
      <c r="X17" s="6"/>
      <c r="Y17" s="6"/>
      <c r="Z17" s="6"/>
    </row>
    <row r="18" spans="1:26" ht="15" customHeight="1" x14ac:dyDescent="0.5">
      <c r="A18" s="5"/>
      <c r="C18" s="6"/>
      <c r="D18" s="6"/>
      <c r="E18" s="6"/>
      <c r="F18" s="6"/>
      <c r="G18" s="6"/>
      <c r="H18" s="6"/>
      <c r="I18" s="12"/>
      <c r="J18" s="6"/>
      <c r="K18" s="6"/>
      <c r="L18" s="6"/>
      <c r="M18" s="6"/>
      <c r="N18" s="6"/>
      <c r="O18" s="6"/>
      <c r="P18" s="6"/>
      <c r="Q18" s="6"/>
      <c r="R18" s="6"/>
      <c r="S18" s="6"/>
      <c r="T18" s="6"/>
      <c r="U18" s="6"/>
      <c r="V18" s="6"/>
      <c r="W18" s="6"/>
      <c r="X18" s="6"/>
      <c r="Y18" s="6"/>
      <c r="Z18" s="6"/>
    </row>
    <row r="19" spans="1:26" ht="15" customHeight="1" x14ac:dyDescent="0.5">
      <c r="A19" s="5" t="s">
        <v>186</v>
      </c>
      <c r="B19" s="85">
        <v>0</v>
      </c>
      <c r="C19" s="85">
        <v>0</v>
      </c>
      <c r="D19" s="85">
        <v>0</v>
      </c>
      <c r="E19" s="85">
        <v>0</v>
      </c>
      <c r="F19" s="85">
        <v>0</v>
      </c>
      <c r="G19" s="83">
        <v>0</v>
      </c>
      <c r="H19" s="83">
        <v>0</v>
      </c>
      <c r="I19" s="70">
        <f>IFERROR(SUMPRODUCT($B19:$H19,$B$6:$H$6)/SUM($B$6:$H$6),)</f>
        <v>0</v>
      </c>
      <c r="J19" s="6"/>
      <c r="K19" s="6"/>
      <c r="L19" s="6"/>
      <c r="M19" s="6"/>
      <c r="N19" s="6"/>
      <c r="O19" s="6"/>
      <c r="P19" s="6"/>
      <c r="Q19" s="6"/>
      <c r="R19" s="6"/>
      <c r="S19" s="6"/>
      <c r="T19" s="6"/>
      <c r="U19" s="6"/>
      <c r="V19" s="6"/>
      <c r="W19" s="6"/>
      <c r="X19" s="6"/>
      <c r="Y19" s="6"/>
      <c r="Z19" s="6"/>
    </row>
    <row r="20" spans="1:26" ht="15" customHeight="1" x14ac:dyDescent="0.5">
      <c r="A20" s="5" t="s">
        <v>220</v>
      </c>
      <c r="B20" s="355">
        <f>IFERROR(SUM(B19)/B7,0)</f>
        <v>0</v>
      </c>
      <c r="C20" s="355">
        <f t="shared" ref="C20:H20" si="3">IFERROR(SUM(C19)/C7,0)</f>
        <v>0</v>
      </c>
      <c r="D20" s="355">
        <f t="shared" si="3"/>
        <v>0</v>
      </c>
      <c r="E20" s="355">
        <f t="shared" si="3"/>
        <v>0</v>
      </c>
      <c r="F20" s="355">
        <f t="shared" si="3"/>
        <v>0</v>
      </c>
      <c r="G20" s="355">
        <f t="shared" si="3"/>
        <v>0</v>
      </c>
      <c r="H20" s="355">
        <f t="shared" si="3"/>
        <v>0</v>
      </c>
      <c r="I20" s="355">
        <f>IFERROR(SUMPRODUCT($B20:$H20,$B$6:$H$6)/SUM($B$6:$H$6),0)</f>
        <v>0</v>
      </c>
      <c r="J20" s="6"/>
      <c r="K20" s="6"/>
      <c r="L20" s="6"/>
      <c r="M20" s="6"/>
      <c r="N20" s="6"/>
      <c r="O20" s="6"/>
      <c r="P20" s="6"/>
      <c r="Q20" s="6"/>
      <c r="R20" s="6"/>
      <c r="S20" s="6"/>
      <c r="T20" s="6"/>
      <c r="U20" s="6"/>
      <c r="V20" s="6"/>
      <c r="W20" s="6"/>
      <c r="X20" s="6"/>
      <c r="Y20" s="6"/>
      <c r="Z20" s="6"/>
    </row>
    <row r="21" spans="1:26" ht="15" customHeight="1" x14ac:dyDescent="0.5">
      <c r="A21" s="5" t="s">
        <v>221</v>
      </c>
      <c r="B21" s="355">
        <f>IFERROR(SUM(B19)/B14,0)</f>
        <v>0</v>
      </c>
      <c r="C21" s="355">
        <f t="shared" ref="C21:H21" si="4">IFERROR(SUM(C19)/C14,0)</f>
        <v>0</v>
      </c>
      <c r="D21" s="355">
        <f t="shared" si="4"/>
        <v>0</v>
      </c>
      <c r="E21" s="355">
        <f t="shared" si="4"/>
        <v>0</v>
      </c>
      <c r="F21" s="355">
        <f t="shared" si="4"/>
        <v>0</v>
      </c>
      <c r="G21" s="355">
        <f t="shared" si="4"/>
        <v>0</v>
      </c>
      <c r="H21" s="355">
        <f t="shared" si="4"/>
        <v>0</v>
      </c>
      <c r="I21" s="355">
        <f>IFERROR(SUMPRODUCT($B21:$H21,$B$6:$H$6)/SUM($B$6:$H$6),0)</f>
        <v>0</v>
      </c>
      <c r="J21" s="6"/>
      <c r="K21" s="6"/>
      <c r="L21" s="6"/>
      <c r="M21" s="6"/>
      <c r="N21" s="6"/>
      <c r="O21" s="6"/>
      <c r="P21" s="6"/>
      <c r="Q21" s="6"/>
      <c r="R21" s="6"/>
      <c r="S21" s="6"/>
      <c r="T21" s="6"/>
      <c r="U21" s="6"/>
      <c r="V21" s="6"/>
      <c r="W21" s="6"/>
      <c r="X21" s="6"/>
      <c r="Y21" s="6"/>
      <c r="Z21" s="6"/>
    </row>
    <row r="22" spans="1:26" ht="15" customHeight="1" x14ac:dyDescent="0.5">
      <c r="A22" s="5"/>
      <c r="B22" s="6"/>
      <c r="C22" s="6"/>
      <c r="D22" s="6"/>
      <c r="E22" s="6"/>
      <c r="F22" s="6"/>
      <c r="G22" s="6"/>
      <c r="H22" s="6"/>
      <c r="I22" s="12"/>
      <c r="J22" s="6"/>
      <c r="K22" s="6"/>
      <c r="L22" s="6"/>
      <c r="M22" s="6"/>
      <c r="N22" s="6"/>
      <c r="O22" s="6"/>
      <c r="P22" s="6"/>
      <c r="Q22" s="6"/>
      <c r="R22" s="6"/>
      <c r="S22" s="6"/>
      <c r="T22" s="6"/>
      <c r="U22" s="6"/>
      <c r="V22" s="6"/>
      <c r="W22" s="6"/>
      <c r="X22" s="6"/>
      <c r="Y22" s="6"/>
      <c r="Z22" s="6"/>
    </row>
    <row r="23" spans="1:26" ht="15" customHeight="1" x14ac:dyDescent="0.5">
      <c r="A23" s="706" t="s">
        <v>475</v>
      </c>
      <c r="B23" s="2"/>
      <c r="C23" s="2"/>
      <c r="D23" s="2"/>
      <c r="E23" s="2"/>
      <c r="F23" s="2"/>
      <c r="G23" s="2"/>
      <c r="H23" s="2"/>
      <c r="I23" s="7"/>
      <c r="J23" s="6"/>
      <c r="K23" s="6"/>
      <c r="L23" s="6"/>
      <c r="M23" s="6"/>
      <c r="N23" s="6"/>
      <c r="O23" s="6"/>
      <c r="P23" s="6"/>
      <c r="Q23" s="6"/>
      <c r="R23" s="6"/>
      <c r="S23" s="6"/>
      <c r="T23" s="6"/>
      <c r="U23" s="6"/>
      <c r="V23" s="6"/>
      <c r="W23" s="6"/>
      <c r="X23" s="6"/>
      <c r="Y23" s="6"/>
      <c r="Z23" s="6"/>
    </row>
    <row r="24" spans="1:26" ht="15" customHeight="1" x14ac:dyDescent="0.5">
      <c r="A24" s="5" t="s">
        <v>187</v>
      </c>
      <c r="B24" s="83">
        <v>0</v>
      </c>
      <c r="C24" s="83">
        <v>0</v>
      </c>
      <c r="D24" s="83">
        <v>0</v>
      </c>
      <c r="E24" s="83">
        <v>0</v>
      </c>
      <c r="F24" s="83">
        <v>0</v>
      </c>
      <c r="G24" s="83">
        <v>0</v>
      </c>
      <c r="H24" s="83">
        <v>0</v>
      </c>
      <c r="I24" s="70">
        <f>IFERROR(SUMPRODUCT($B24:$H24,$B$6:$H$6)/SUM($B$6:$H$6),0)</f>
        <v>0</v>
      </c>
      <c r="J24" s="6"/>
      <c r="K24" s="6"/>
      <c r="L24" s="6"/>
      <c r="M24" s="6"/>
      <c r="N24" s="6"/>
      <c r="O24" s="6"/>
      <c r="P24" s="6"/>
      <c r="Q24" s="6"/>
      <c r="R24" s="6"/>
      <c r="S24" s="6"/>
      <c r="T24" s="6"/>
      <c r="U24" s="6"/>
      <c r="V24" s="6"/>
      <c r="W24" s="6"/>
      <c r="X24" s="6"/>
      <c r="Y24" s="6"/>
      <c r="Z24" s="6"/>
    </row>
    <row r="25" spans="1:26" ht="15" customHeight="1" x14ac:dyDescent="0.5">
      <c r="A25" s="5" t="s">
        <v>220</v>
      </c>
      <c r="B25" s="355">
        <f>IFERROR(B24/B7,0)</f>
        <v>0</v>
      </c>
      <c r="C25" s="355">
        <f t="shared" ref="C25:H25" si="5">IFERROR(C24/C7,0)</f>
        <v>0</v>
      </c>
      <c r="D25" s="355">
        <f t="shared" si="5"/>
        <v>0</v>
      </c>
      <c r="E25" s="355">
        <f t="shared" si="5"/>
        <v>0</v>
      </c>
      <c r="F25" s="355">
        <f t="shared" si="5"/>
        <v>0</v>
      </c>
      <c r="G25" s="355">
        <f t="shared" si="5"/>
        <v>0</v>
      </c>
      <c r="H25" s="355">
        <f t="shared" si="5"/>
        <v>0</v>
      </c>
      <c r="I25" s="364">
        <f>AVERAGE(B25:H25)</f>
        <v>0</v>
      </c>
      <c r="J25" s="6"/>
      <c r="K25" s="6"/>
      <c r="L25" s="6"/>
      <c r="M25" s="6"/>
      <c r="N25" s="6"/>
      <c r="O25" s="6"/>
      <c r="P25" s="6"/>
      <c r="Q25" s="6"/>
      <c r="R25" s="6"/>
      <c r="S25" s="6"/>
      <c r="T25" s="6"/>
      <c r="U25" s="6"/>
      <c r="V25" s="6"/>
      <c r="W25" s="6"/>
      <c r="X25" s="6"/>
      <c r="Y25" s="6"/>
      <c r="Z25" s="6"/>
    </row>
    <row r="26" spans="1:26" ht="15" customHeight="1" x14ac:dyDescent="0.5">
      <c r="A26" s="5" t="s">
        <v>221</v>
      </c>
      <c r="B26" s="355">
        <f>IFERROR(B24/B14,0)</f>
        <v>0</v>
      </c>
      <c r="C26" s="355">
        <f t="shared" ref="C26:H26" si="6">IFERROR(C24/C14,0)</f>
        <v>0</v>
      </c>
      <c r="D26" s="355">
        <f t="shared" si="6"/>
        <v>0</v>
      </c>
      <c r="E26" s="355">
        <f t="shared" si="6"/>
        <v>0</v>
      </c>
      <c r="F26" s="355">
        <f t="shared" si="6"/>
        <v>0</v>
      </c>
      <c r="G26" s="355">
        <f t="shared" si="6"/>
        <v>0</v>
      </c>
      <c r="H26" s="355">
        <f t="shared" si="6"/>
        <v>0</v>
      </c>
      <c r="I26" s="364">
        <f>AVERAGE(B26:H26)</f>
        <v>0</v>
      </c>
      <c r="J26" s="6"/>
      <c r="K26" s="6"/>
      <c r="L26" s="6"/>
      <c r="M26" s="6"/>
      <c r="N26" s="6"/>
      <c r="O26" s="6"/>
      <c r="P26" s="6"/>
      <c r="Q26" s="6"/>
      <c r="R26" s="6"/>
      <c r="S26" s="6"/>
      <c r="T26" s="6"/>
      <c r="U26" s="6"/>
      <c r="V26" s="6"/>
      <c r="W26" s="6"/>
      <c r="X26" s="6"/>
      <c r="Y26" s="6"/>
      <c r="Z26" s="6"/>
    </row>
    <row r="27" spans="1:26" ht="15" customHeight="1" x14ac:dyDescent="0.5">
      <c r="A27" s="5"/>
      <c r="B27" s="6"/>
      <c r="C27" s="6"/>
      <c r="D27" s="6"/>
      <c r="E27" s="6"/>
      <c r="F27" s="6"/>
      <c r="G27" s="6"/>
      <c r="H27" s="6"/>
      <c r="I27" s="12"/>
      <c r="J27" s="6"/>
      <c r="K27" s="6"/>
      <c r="L27" s="6"/>
      <c r="M27" s="6"/>
      <c r="N27" s="6"/>
      <c r="O27" s="6"/>
      <c r="P27" s="6"/>
      <c r="Q27" s="6"/>
      <c r="R27" s="6"/>
      <c r="S27" s="6"/>
      <c r="T27" s="6"/>
      <c r="U27" s="6"/>
      <c r="V27" s="6"/>
      <c r="W27" s="6"/>
      <c r="X27" s="6"/>
      <c r="Y27" s="6"/>
      <c r="Z27" s="6"/>
    </row>
    <row r="28" spans="1:26" ht="15" customHeight="1" x14ac:dyDescent="0.5">
      <c r="A28" s="5"/>
      <c r="B28" s="716" t="s">
        <v>234</v>
      </c>
      <c r="C28" s="717"/>
      <c r="D28" s="717"/>
      <c r="E28" s="717"/>
      <c r="F28" s="717"/>
      <c r="G28" s="717"/>
      <c r="H28" s="718"/>
      <c r="I28" s="71"/>
      <c r="J28" s="13"/>
      <c r="K28" s="6"/>
      <c r="L28" s="6"/>
      <c r="M28" s="6"/>
      <c r="N28" s="6"/>
      <c r="O28" s="6"/>
      <c r="P28" s="6"/>
      <c r="Q28" s="6"/>
      <c r="R28" s="6"/>
      <c r="S28" s="6"/>
      <c r="T28" s="6"/>
      <c r="U28" s="6"/>
      <c r="V28" s="6"/>
      <c r="W28" s="6"/>
      <c r="X28" s="6"/>
      <c r="Y28" s="6"/>
      <c r="Z28" s="6"/>
    </row>
    <row r="29" spans="1:26" ht="15" customHeight="1" x14ac:dyDescent="0.5">
      <c r="A29" s="5"/>
      <c r="B29" s="65" t="s">
        <v>235</v>
      </c>
      <c r="C29" s="65" t="s">
        <v>236</v>
      </c>
      <c r="D29" s="65" t="s">
        <v>237</v>
      </c>
      <c r="E29" s="65" t="s">
        <v>238</v>
      </c>
      <c r="F29" s="65" t="s">
        <v>239</v>
      </c>
      <c r="G29" s="65" t="s">
        <v>240</v>
      </c>
      <c r="H29" s="65" t="s">
        <v>241</v>
      </c>
      <c r="I29" s="14"/>
      <c r="J29" s="13"/>
      <c r="K29" s="6"/>
      <c r="L29" s="6"/>
      <c r="M29" s="6"/>
      <c r="N29" s="6"/>
      <c r="O29" s="6"/>
      <c r="P29" s="6"/>
      <c r="Q29" s="6"/>
      <c r="R29" s="6"/>
      <c r="S29" s="6"/>
      <c r="T29" s="6"/>
      <c r="U29" s="6"/>
      <c r="V29" s="6"/>
      <c r="W29" s="6"/>
      <c r="X29" s="6"/>
      <c r="Y29" s="6"/>
      <c r="Z29" s="6"/>
    </row>
    <row r="30" spans="1:26" ht="45" customHeight="1" x14ac:dyDescent="0.5">
      <c r="A30" s="72" t="s">
        <v>242</v>
      </c>
      <c r="B30" s="30"/>
      <c r="C30" s="30"/>
      <c r="D30" s="31"/>
      <c r="E30" s="30"/>
      <c r="F30" s="30"/>
      <c r="G30" s="30"/>
      <c r="H30" s="30"/>
      <c r="I30" s="15"/>
      <c r="J30" s="16"/>
      <c r="K30" s="6"/>
      <c r="L30" s="6"/>
      <c r="M30" s="6"/>
      <c r="N30" s="6"/>
      <c r="O30" s="6"/>
      <c r="P30" s="6"/>
      <c r="Q30" s="6"/>
      <c r="R30" s="6"/>
      <c r="S30" s="6"/>
      <c r="T30" s="6"/>
      <c r="U30" s="6"/>
      <c r="V30" s="6"/>
      <c r="W30" s="6"/>
      <c r="X30" s="6"/>
      <c r="Y30" s="6"/>
      <c r="Z30" s="6"/>
    </row>
    <row r="31" spans="1:26" ht="15" customHeight="1" x14ac:dyDescent="0.5">
      <c r="A31" s="68" t="s">
        <v>233</v>
      </c>
      <c r="B31" s="84">
        <v>1</v>
      </c>
      <c r="C31" s="84">
        <v>0</v>
      </c>
      <c r="D31" s="84">
        <v>0</v>
      </c>
      <c r="E31" s="84">
        <v>0</v>
      </c>
      <c r="F31" s="84">
        <v>0</v>
      </c>
      <c r="G31" s="84">
        <v>0</v>
      </c>
      <c r="H31" s="84">
        <v>0</v>
      </c>
      <c r="I31" s="77" t="s">
        <v>243</v>
      </c>
      <c r="J31" s="73" t="s">
        <v>244</v>
      </c>
      <c r="K31" s="74">
        <v>1</v>
      </c>
      <c r="L31" s="6"/>
      <c r="M31" s="6"/>
      <c r="N31" s="6"/>
      <c r="O31" s="6"/>
      <c r="P31" s="6"/>
      <c r="Q31" s="6"/>
      <c r="R31" s="6"/>
      <c r="S31" s="6"/>
      <c r="T31" s="6"/>
      <c r="U31" s="6"/>
      <c r="V31" s="6"/>
      <c r="W31" s="6"/>
      <c r="X31" s="6"/>
      <c r="Y31" s="6"/>
      <c r="Z31" s="6"/>
    </row>
    <row r="32" spans="1:26" ht="15" customHeight="1" x14ac:dyDescent="0.5">
      <c r="A32" s="69" t="s">
        <v>212</v>
      </c>
      <c r="B32" s="32"/>
      <c r="C32" s="32"/>
      <c r="D32" s="32"/>
      <c r="E32" s="32"/>
      <c r="F32" s="32"/>
      <c r="G32" s="32"/>
      <c r="H32" s="1"/>
      <c r="I32" s="365">
        <f>SUMPRODUCT($B32:$H32,$B$31:$H$31)/SUM($B$31:$H$31)</f>
        <v>0</v>
      </c>
      <c r="J32" s="365">
        <f>I7</f>
        <v>0</v>
      </c>
      <c r="K32" s="17"/>
      <c r="L32" s="6"/>
      <c r="M32" s="6"/>
      <c r="N32" s="6"/>
      <c r="O32" s="6"/>
      <c r="P32" s="6"/>
      <c r="Q32" s="6"/>
      <c r="R32" s="6"/>
      <c r="S32" s="6"/>
      <c r="T32" s="6"/>
      <c r="U32" s="6"/>
      <c r="V32" s="6"/>
      <c r="W32" s="6"/>
      <c r="X32" s="6"/>
      <c r="Y32" s="6"/>
      <c r="Z32" s="6"/>
    </row>
    <row r="33" spans="1:26" ht="15" customHeight="1" x14ac:dyDescent="0.5">
      <c r="A33" s="5" t="s">
        <v>208</v>
      </c>
      <c r="B33" s="32"/>
      <c r="C33" s="32"/>
      <c r="D33" s="32"/>
      <c r="E33" s="32"/>
      <c r="F33" s="32"/>
      <c r="G33" s="32"/>
      <c r="H33" s="1"/>
      <c r="I33" s="365">
        <f>SUMPRODUCT($B33:$H33,$B$31:$H$31)/SUM($B$31:$H$31)</f>
        <v>0</v>
      </c>
      <c r="J33" s="365">
        <f>I8</f>
        <v>0</v>
      </c>
      <c r="K33" s="17"/>
      <c r="L33" s="6"/>
      <c r="M33" s="6"/>
      <c r="N33" s="6"/>
      <c r="O33" s="6"/>
      <c r="P33" s="6"/>
      <c r="Q33" s="6"/>
      <c r="R33" s="6"/>
      <c r="S33" s="6"/>
      <c r="T33" s="6"/>
      <c r="U33" s="6"/>
      <c r="V33" s="6"/>
      <c r="W33" s="6"/>
      <c r="X33" s="6"/>
      <c r="Y33" s="6"/>
      <c r="Z33" s="6"/>
    </row>
    <row r="34" spans="1:26" ht="15" customHeight="1" x14ac:dyDescent="0.5">
      <c r="A34" s="5" t="s">
        <v>23</v>
      </c>
      <c r="B34" s="32"/>
      <c r="C34" s="32"/>
      <c r="D34" s="32"/>
      <c r="E34" s="32"/>
      <c r="F34" s="32"/>
      <c r="G34" s="32"/>
      <c r="H34" s="1"/>
      <c r="I34" s="366">
        <f>SUMPRODUCT($B34:$H34,$B$31:$H$31)/SUM($B$31:$H$31)</f>
        <v>0</v>
      </c>
      <c r="J34" s="366">
        <f>I9</f>
        <v>0</v>
      </c>
      <c r="K34" s="17"/>
      <c r="L34" s="6"/>
      <c r="M34" s="6"/>
      <c r="N34" s="6"/>
      <c r="O34" s="6"/>
      <c r="P34" s="6"/>
      <c r="Q34" s="6"/>
      <c r="R34" s="6"/>
      <c r="S34" s="6"/>
      <c r="T34" s="6"/>
      <c r="U34" s="6"/>
      <c r="V34" s="6"/>
      <c r="W34" s="6"/>
      <c r="X34" s="6"/>
      <c r="Y34" s="6"/>
      <c r="Z34" s="6"/>
    </row>
    <row r="35" spans="1:26" ht="15" customHeight="1" x14ac:dyDescent="0.5">
      <c r="A35" s="69" t="s">
        <v>213</v>
      </c>
      <c r="B35" s="32"/>
      <c r="C35" s="32"/>
      <c r="D35" s="32"/>
      <c r="E35" s="32"/>
      <c r="F35" s="32"/>
      <c r="G35" s="32"/>
      <c r="H35" s="1"/>
      <c r="I35" s="365">
        <f>SUMPRODUCT($B35:$H35,$B$31:$H$31)/SUM($B$31:$H$31)</f>
        <v>0</v>
      </c>
      <c r="J35" s="365">
        <f>I14</f>
        <v>0</v>
      </c>
      <c r="K35" s="17"/>
      <c r="L35" s="6"/>
      <c r="M35" s="6"/>
      <c r="N35" s="6"/>
      <c r="O35" s="6"/>
      <c r="P35" s="6"/>
      <c r="Q35" s="6"/>
      <c r="R35" s="6"/>
      <c r="S35" s="6"/>
      <c r="T35" s="6"/>
      <c r="U35" s="6"/>
      <c r="V35" s="6"/>
      <c r="W35" s="6"/>
      <c r="X35" s="6"/>
      <c r="Y35" s="6"/>
      <c r="Z35" s="6"/>
    </row>
    <row r="36" spans="1:26" ht="15" customHeight="1" x14ac:dyDescent="0.5">
      <c r="A36" s="69"/>
      <c r="B36" s="117"/>
      <c r="C36" s="117"/>
      <c r="D36" s="117"/>
      <c r="E36" s="117"/>
      <c r="F36" s="117"/>
      <c r="G36" s="117"/>
      <c r="H36" s="117"/>
      <c r="I36" s="75"/>
      <c r="J36" s="75"/>
      <c r="K36" s="18"/>
      <c r="L36" s="6"/>
      <c r="M36" s="6"/>
      <c r="N36" s="6"/>
      <c r="O36" s="6"/>
      <c r="P36" s="6"/>
      <c r="Q36" s="6"/>
      <c r="R36" s="6"/>
      <c r="S36" s="6"/>
      <c r="T36" s="6"/>
      <c r="U36" s="6"/>
      <c r="V36" s="6"/>
      <c r="W36" s="6"/>
      <c r="X36" s="6"/>
      <c r="Y36" s="6"/>
      <c r="Z36" s="6"/>
    </row>
    <row r="37" spans="1:26" ht="15" customHeight="1" x14ac:dyDescent="0.5">
      <c r="A37" s="706" t="s">
        <v>476</v>
      </c>
      <c r="B37" s="32"/>
      <c r="C37" s="32"/>
      <c r="D37" s="33"/>
      <c r="E37" s="33"/>
      <c r="F37" s="33"/>
      <c r="G37" s="33"/>
      <c r="H37" s="2"/>
      <c r="I37" s="7"/>
      <c r="J37" s="7"/>
      <c r="K37" s="6"/>
      <c r="L37" s="6"/>
      <c r="M37" s="6"/>
      <c r="N37" s="6"/>
      <c r="O37" s="6"/>
      <c r="P37" s="6"/>
      <c r="Q37" s="6"/>
      <c r="R37" s="6"/>
      <c r="S37" s="6"/>
      <c r="T37" s="6"/>
      <c r="U37" s="6"/>
      <c r="V37" s="6"/>
      <c r="W37" s="6"/>
      <c r="X37" s="6"/>
      <c r="Y37" s="6"/>
      <c r="Z37" s="6"/>
    </row>
    <row r="38" spans="1:26" ht="15" customHeight="1" x14ac:dyDescent="0.5">
      <c r="A38" s="5" t="s">
        <v>247</v>
      </c>
      <c r="B38" s="83">
        <v>0</v>
      </c>
      <c r="C38" s="83">
        <v>0</v>
      </c>
      <c r="D38" s="83">
        <v>0</v>
      </c>
      <c r="E38" s="83">
        <v>0</v>
      </c>
      <c r="F38" s="83">
        <v>0</v>
      </c>
      <c r="G38" s="83">
        <v>0</v>
      </c>
      <c r="H38" s="83">
        <v>0</v>
      </c>
      <c r="I38" s="78">
        <f>IFERROR(SUMPRODUCT($B38:$H38,$B$31:$H$31)/SUM($B$31:$H$31),0)</f>
        <v>0</v>
      </c>
      <c r="J38" s="81">
        <f>I19</f>
        <v>0</v>
      </c>
      <c r="K38" s="76" t="e">
        <f>K31-(I38/J38)</f>
        <v>#DIV/0!</v>
      </c>
      <c r="L38" s="118" t="s">
        <v>341</v>
      </c>
      <c r="M38" s="6"/>
      <c r="N38" s="6"/>
      <c r="O38" s="6"/>
      <c r="P38" s="6"/>
      <c r="Q38" s="6"/>
      <c r="R38" s="6"/>
      <c r="S38" s="6"/>
      <c r="T38" s="6"/>
      <c r="U38" s="6"/>
      <c r="V38" s="6"/>
      <c r="W38" s="6"/>
      <c r="X38" s="6"/>
      <c r="Y38" s="6"/>
      <c r="Z38" s="6"/>
    </row>
    <row r="39" spans="1:26" ht="15" customHeight="1" x14ac:dyDescent="0.5">
      <c r="A39" s="5" t="s">
        <v>220</v>
      </c>
      <c r="B39" s="355">
        <f>IFERROR(B38/B32,0)</f>
        <v>0</v>
      </c>
      <c r="C39" s="355">
        <f t="shared" ref="C39:H39" si="7">IFERROR(C38/C32,0)</f>
        <v>0</v>
      </c>
      <c r="D39" s="355">
        <f t="shared" si="7"/>
        <v>0</v>
      </c>
      <c r="E39" s="355">
        <f t="shared" si="7"/>
        <v>0</v>
      </c>
      <c r="F39" s="355">
        <f t="shared" si="7"/>
        <v>0</v>
      </c>
      <c r="G39" s="355">
        <f t="shared" si="7"/>
        <v>0</v>
      </c>
      <c r="H39" s="355">
        <f t="shared" si="7"/>
        <v>0</v>
      </c>
      <c r="I39" s="355">
        <f>IFERROR(SUMPRODUCT($B39:$H39,$B$31:$H$31)/SUM($B$31:$H$31),0)</f>
        <v>0</v>
      </c>
      <c r="J39" s="355">
        <f>I20</f>
        <v>0</v>
      </c>
      <c r="K39" s="18"/>
      <c r="L39" s="6"/>
      <c r="M39" s="23"/>
      <c r="N39" s="6"/>
      <c r="O39" s="6"/>
      <c r="P39" s="6"/>
      <c r="Q39" s="6"/>
      <c r="R39" s="6"/>
      <c r="S39" s="6"/>
      <c r="T39" s="6"/>
      <c r="U39" s="6"/>
      <c r="V39" s="6"/>
      <c r="W39" s="6"/>
      <c r="X39" s="6"/>
      <c r="Y39" s="6"/>
      <c r="Z39" s="6"/>
    </row>
    <row r="40" spans="1:26" ht="15" customHeight="1" x14ac:dyDescent="0.5">
      <c r="A40" s="5" t="s">
        <v>221</v>
      </c>
      <c r="B40" s="355">
        <f>IFERROR(B38/B35,0)</f>
        <v>0</v>
      </c>
      <c r="C40" s="355">
        <f t="shared" ref="C40:H40" si="8">IFERROR(C38/C35,0)</f>
        <v>0</v>
      </c>
      <c r="D40" s="355">
        <f t="shared" si="8"/>
        <v>0</v>
      </c>
      <c r="E40" s="355">
        <f t="shared" si="8"/>
        <v>0</v>
      </c>
      <c r="F40" s="355">
        <f t="shared" si="8"/>
        <v>0</v>
      </c>
      <c r="G40" s="355">
        <f t="shared" si="8"/>
        <v>0</v>
      </c>
      <c r="H40" s="355">
        <f t="shared" si="8"/>
        <v>0</v>
      </c>
      <c r="I40" s="355">
        <f>IFERROR(SUMPRODUCT($B40:$H40,$B$31:$H$31)/SUM($B$31:$H$31),0)</f>
        <v>0</v>
      </c>
      <c r="J40" s="355">
        <f>I21</f>
        <v>0</v>
      </c>
      <c r="K40" s="18"/>
      <c r="L40" s="6"/>
      <c r="M40" s="23"/>
      <c r="N40" s="6"/>
      <c r="O40" s="6"/>
      <c r="P40" s="6"/>
      <c r="Q40" s="6"/>
      <c r="R40" s="6"/>
      <c r="S40" s="6"/>
      <c r="T40" s="6"/>
      <c r="U40" s="6"/>
      <c r="V40" s="6"/>
      <c r="W40" s="6"/>
      <c r="X40" s="6"/>
      <c r="Y40" s="6"/>
      <c r="Z40" s="6"/>
    </row>
    <row r="41" spans="1:26" ht="15" customHeight="1" x14ac:dyDescent="0.5">
      <c r="A41" s="5"/>
      <c r="B41" s="12"/>
      <c r="C41" s="12"/>
      <c r="D41" s="12"/>
      <c r="E41" s="12"/>
      <c r="F41" s="12"/>
      <c r="G41" s="12"/>
      <c r="H41" s="12"/>
      <c r="I41" s="12"/>
      <c r="J41" s="12"/>
      <c r="K41" s="6"/>
      <c r="L41" s="6"/>
      <c r="M41" s="23"/>
      <c r="N41" s="6"/>
      <c r="O41" s="6"/>
      <c r="P41" s="6"/>
      <c r="Q41" s="6"/>
      <c r="R41" s="6"/>
      <c r="S41" s="6"/>
      <c r="T41" s="6"/>
      <c r="U41" s="6"/>
      <c r="V41" s="6"/>
      <c r="W41" s="6"/>
      <c r="X41" s="6"/>
      <c r="Y41" s="6"/>
      <c r="Z41" s="6"/>
    </row>
    <row r="42" spans="1:26" ht="15" customHeight="1" x14ac:dyDescent="0.5">
      <c r="A42" s="5"/>
      <c r="B42" s="719" t="s">
        <v>374</v>
      </c>
      <c r="C42" s="720"/>
      <c r="D42" s="720"/>
      <c r="E42" s="720"/>
      <c r="F42" s="720"/>
      <c r="G42" s="720"/>
      <c r="H42" s="720"/>
      <c r="I42" s="70" t="s">
        <v>245</v>
      </c>
      <c r="J42" s="115" t="s">
        <v>306</v>
      </c>
      <c r="K42" s="70" t="s">
        <v>246</v>
      </c>
      <c r="L42" s="6"/>
      <c r="M42" s="6"/>
      <c r="N42" s="6"/>
      <c r="O42" s="6"/>
      <c r="P42" s="6"/>
      <c r="Q42" s="6"/>
      <c r="R42" s="6"/>
      <c r="S42" s="6"/>
      <c r="T42" s="6"/>
      <c r="U42" s="6"/>
      <c r="V42" s="6"/>
      <c r="W42" s="6"/>
      <c r="X42" s="6"/>
      <c r="Y42" s="6"/>
      <c r="Z42" s="6"/>
    </row>
    <row r="43" spans="1:26" ht="15" customHeight="1" x14ac:dyDescent="0.5">
      <c r="A43" s="5"/>
      <c r="B43" s="721"/>
      <c r="C43" s="722"/>
      <c r="D43" s="722"/>
      <c r="E43" s="722"/>
      <c r="F43" s="722"/>
      <c r="G43" s="722"/>
      <c r="H43" s="723"/>
      <c r="I43" s="114" t="s">
        <v>47</v>
      </c>
      <c r="J43" s="465"/>
      <c r="K43" s="19"/>
      <c r="L43" s="6"/>
      <c r="M43" s="6"/>
      <c r="N43" s="6"/>
      <c r="O43" s="6"/>
      <c r="P43" s="6"/>
      <c r="Q43" s="6"/>
      <c r="R43" s="6"/>
      <c r="S43" s="6"/>
      <c r="T43" s="6"/>
      <c r="U43" s="6"/>
      <c r="V43" s="6"/>
      <c r="W43" s="6"/>
      <c r="X43" s="6"/>
      <c r="Y43" s="6"/>
      <c r="Z43" s="6"/>
    </row>
    <row r="44" spans="1:26" ht="15" customHeight="1" x14ac:dyDescent="0.5">
      <c r="A44" s="119"/>
      <c r="B44" s="724"/>
      <c r="C44" s="725"/>
      <c r="D44" s="725"/>
      <c r="E44" s="725"/>
      <c r="F44" s="725"/>
      <c r="G44" s="725"/>
      <c r="H44" s="726"/>
      <c r="I44" s="114" t="s">
        <v>48</v>
      </c>
      <c r="J44" s="465"/>
      <c r="K44" s="368" t="e">
        <f>(J44/J43)-1</f>
        <v>#DIV/0!</v>
      </c>
      <c r="L44" s="6"/>
      <c r="M44" s="6"/>
      <c r="N44" s="6"/>
      <c r="O44" s="6"/>
      <c r="P44" s="6"/>
      <c r="Q44" s="6"/>
      <c r="R44" s="6"/>
      <c r="S44" s="6"/>
      <c r="T44" s="6"/>
      <c r="U44" s="6"/>
      <c r="V44" s="6"/>
      <c r="W44" s="6"/>
      <c r="X44" s="6"/>
      <c r="Y44" s="6"/>
      <c r="Z44" s="6"/>
    </row>
    <row r="45" spans="1:26" ht="15" customHeight="1" x14ac:dyDescent="0.5">
      <c r="A45" s="119"/>
      <c r="B45" s="724"/>
      <c r="C45" s="725"/>
      <c r="D45" s="725"/>
      <c r="E45" s="725"/>
      <c r="F45" s="725"/>
      <c r="G45" s="725"/>
      <c r="H45" s="726"/>
      <c r="I45" s="114" t="s">
        <v>49</v>
      </c>
      <c r="J45" s="466"/>
      <c r="K45" s="368" t="e">
        <f t="shared" ref="K45:K52" si="9">(J45/J44)-1</f>
        <v>#DIV/0!</v>
      </c>
      <c r="L45" s="6"/>
      <c r="M45" s="6"/>
      <c r="N45" s="6"/>
      <c r="O45" s="6"/>
      <c r="P45" s="6"/>
      <c r="Q45" s="6"/>
      <c r="R45" s="6"/>
      <c r="S45" s="6"/>
      <c r="T45" s="6"/>
      <c r="U45" s="6"/>
      <c r="V45" s="6"/>
      <c r="W45" s="6"/>
      <c r="X45" s="6"/>
      <c r="Y45" s="6"/>
      <c r="Z45" s="6"/>
    </row>
    <row r="46" spans="1:26" ht="15" customHeight="1" x14ac:dyDescent="0.5">
      <c r="A46" s="120"/>
      <c r="B46" s="724"/>
      <c r="C46" s="725"/>
      <c r="D46" s="725"/>
      <c r="E46" s="725"/>
      <c r="F46" s="725"/>
      <c r="G46" s="725"/>
      <c r="H46" s="726"/>
      <c r="I46" s="114" t="s">
        <v>50</v>
      </c>
      <c r="J46" s="465"/>
      <c r="K46" s="368" t="e">
        <f t="shared" si="9"/>
        <v>#DIV/0!</v>
      </c>
      <c r="L46" s="6"/>
      <c r="M46" s="6"/>
      <c r="N46" s="6"/>
      <c r="O46" s="6"/>
      <c r="P46" s="6"/>
      <c r="Q46" s="6"/>
      <c r="R46" s="6"/>
      <c r="S46" s="6"/>
      <c r="T46" s="6"/>
      <c r="U46" s="6"/>
      <c r="V46" s="6"/>
      <c r="W46" s="6"/>
      <c r="X46" s="6"/>
      <c r="Y46" s="6"/>
      <c r="Z46" s="6"/>
    </row>
    <row r="47" spans="1:26" ht="15" customHeight="1" x14ac:dyDescent="0.5">
      <c r="A47" s="121"/>
      <c r="B47" s="724"/>
      <c r="C47" s="725"/>
      <c r="D47" s="725"/>
      <c r="E47" s="725"/>
      <c r="F47" s="725"/>
      <c r="G47" s="725"/>
      <c r="H47" s="726"/>
      <c r="I47" s="114" t="s">
        <v>51</v>
      </c>
      <c r="J47" s="465"/>
      <c r="K47" s="368" t="e">
        <f t="shared" si="9"/>
        <v>#DIV/0!</v>
      </c>
      <c r="L47" s="6"/>
      <c r="M47" s="6"/>
      <c r="N47" s="6"/>
      <c r="O47" s="6"/>
      <c r="P47" s="6"/>
      <c r="Q47" s="6"/>
      <c r="R47" s="6"/>
      <c r="S47" s="6"/>
      <c r="T47" s="6"/>
      <c r="U47" s="6"/>
      <c r="V47" s="6"/>
      <c r="W47" s="6"/>
      <c r="X47" s="6"/>
      <c r="Y47" s="6"/>
      <c r="Z47" s="6"/>
    </row>
    <row r="48" spans="1:26" ht="15" customHeight="1" x14ac:dyDescent="0.5">
      <c r="A48" s="121"/>
      <c r="B48" s="724"/>
      <c r="C48" s="725"/>
      <c r="D48" s="725"/>
      <c r="E48" s="725"/>
      <c r="F48" s="725"/>
      <c r="G48" s="725"/>
      <c r="H48" s="726"/>
      <c r="I48" s="114" t="s">
        <v>52</v>
      </c>
      <c r="J48" s="465"/>
      <c r="K48" s="368" t="e">
        <f t="shared" si="9"/>
        <v>#DIV/0!</v>
      </c>
      <c r="L48" s="6"/>
      <c r="M48" s="6"/>
      <c r="N48" s="6"/>
      <c r="O48" s="6"/>
      <c r="P48" s="6"/>
      <c r="Q48" s="6"/>
      <c r="R48" s="6"/>
      <c r="S48" s="6"/>
      <c r="T48" s="6"/>
      <c r="U48" s="6"/>
      <c r="V48" s="6"/>
      <c r="W48" s="6"/>
      <c r="X48" s="6"/>
      <c r="Y48" s="6"/>
      <c r="Z48" s="6"/>
    </row>
    <row r="49" spans="1:26" ht="15" customHeight="1" x14ac:dyDescent="0.5">
      <c r="A49" s="5"/>
      <c r="B49" s="724"/>
      <c r="C49" s="725"/>
      <c r="D49" s="725"/>
      <c r="E49" s="725"/>
      <c r="F49" s="725"/>
      <c r="G49" s="725"/>
      <c r="H49" s="726"/>
      <c r="I49" s="114" t="s">
        <v>53</v>
      </c>
      <c r="J49" s="465"/>
      <c r="K49" s="368" t="e">
        <f t="shared" si="9"/>
        <v>#DIV/0!</v>
      </c>
      <c r="L49" s="6"/>
      <c r="M49" s="6"/>
      <c r="N49" s="6"/>
      <c r="O49" s="6"/>
      <c r="P49" s="6"/>
      <c r="Q49" s="6"/>
      <c r="R49" s="6"/>
      <c r="S49" s="6"/>
      <c r="T49" s="6"/>
      <c r="U49" s="6"/>
      <c r="V49" s="6"/>
      <c r="W49" s="6"/>
      <c r="X49" s="6"/>
      <c r="Y49" s="6"/>
      <c r="Z49" s="6"/>
    </row>
    <row r="50" spans="1:26" ht="15" customHeight="1" x14ac:dyDescent="0.5">
      <c r="A50" s="5"/>
      <c r="B50" s="724"/>
      <c r="C50" s="725"/>
      <c r="D50" s="725"/>
      <c r="E50" s="725"/>
      <c r="F50" s="725"/>
      <c r="G50" s="725"/>
      <c r="H50" s="726"/>
      <c r="I50" s="114" t="s">
        <v>54</v>
      </c>
      <c r="J50" s="465"/>
      <c r="K50" s="368" t="e">
        <f t="shared" si="9"/>
        <v>#DIV/0!</v>
      </c>
      <c r="L50" s="6"/>
      <c r="M50" s="6"/>
      <c r="N50" s="6"/>
      <c r="O50" s="6"/>
      <c r="P50" s="6"/>
      <c r="Q50" s="6"/>
      <c r="R50" s="6"/>
      <c r="S50" s="6"/>
      <c r="T50" s="6"/>
      <c r="U50" s="6"/>
      <c r="V50" s="6"/>
      <c r="W50" s="6"/>
      <c r="X50" s="6"/>
      <c r="Y50" s="6"/>
      <c r="Z50" s="6"/>
    </row>
    <row r="51" spans="1:26" ht="15" customHeight="1" x14ac:dyDescent="0.5">
      <c r="A51" s="121"/>
      <c r="B51" s="724"/>
      <c r="C51" s="725"/>
      <c r="D51" s="725"/>
      <c r="E51" s="725"/>
      <c r="F51" s="725"/>
      <c r="G51" s="725"/>
      <c r="H51" s="726"/>
      <c r="I51" s="114" t="s">
        <v>55</v>
      </c>
      <c r="J51" s="465"/>
      <c r="K51" s="368" t="e">
        <f t="shared" si="9"/>
        <v>#DIV/0!</v>
      </c>
      <c r="L51" s="6"/>
      <c r="M51" s="6"/>
      <c r="N51" s="6"/>
      <c r="O51" s="6"/>
      <c r="P51" s="6"/>
      <c r="Q51" s="6"/>
      <c r="R51" s="6"/>
      <c r="S51" s="6"/>
      <c r="T51" s="6"/>
      <c r="U51" s="6"/>
      <c r="V51" s="6"/>
      <c r="W51" s="6"/>
      <c r="X51" s="6"/>
      <c r="Y51" s="6"/>
      <c r="Z51" s="6"/>
    </row>
    <row r="52" spans="1:26" ht="15" customHeight="1" x14ac:dyDescent="0.5">
      <c r="A52" s="5"/>
      <c r="B52" s="724"/>
      <c r="C52" s="725"/>
      <c r="D52" s="725"/>
      <c r="E52" s="725"/>
      <c r="F52" s="725"/>
      <c r="G52" s="725"/>
      <c r="H52" s="726"/>
      <c r="I52" s="114" t="s">
        <v>56</v>
      </c>
      <c r="J52" s="465"/>
      <c r="K52" s="368" t="e">
        <f t="shared" si="9"/>
        <v>#DIV/0!</v>
      </c>
      <c r="L52" s="6"/>
      <c r="M52" s="6"/>
      <c r="N52" s="6"/>
      <c r="O52" s="6"/>
      <c r="P52" s="6"/>
      <c r="Q52" s="6"/>
      <c r="R52" s="6"/>
      <c r="S52" s="6"/>
      <c r="T52" s="6"/>
      <c r="U52" s="6"/>
      <c r="V52" s="6"/>
      <c r="W52" s="6"/>
      <c r="X52" s="6"/>
      <c r="Y52" s="6"/>
      <c r="Z52" s="6"/>
    </row>
    <row r="53" spans="1:26" ht="15" customHeight="1" x14ac:dyDescent="0.5">
      <c r="A53" s="5"/>
      <c r="B53" s="724"/>
      <c r="C53" s="725"/>
      <c r="D53" s="725"/>
      <c r="E53" s="725"/>
      <c r="F53" s="725"/>
      <c r="G53" s="725"/>
      <c r="H53" s="726"/>
      <c r="I53" s="114" t="s">
        <v>57</v>
      </c>
      <c r="J53" s="465"/>
      <c r="K53" s="368" t="e">
        <f>(J53/J52)-1</f>
        <v>#DIV/0!</v>
      </c>
      <c r="L53" s="6"/>
      <c r="M53" s="6"/>
      <c r="N53" s="6"/>
      <c r="O53" s="6"/>
      <c r="P53" s="6"/>
      <c r="Q53" s="6"/>
      <c r="R53" s="6"/>
      <c r="S53" s="6"/>
      <c r="T53" s="6"/>
      <c r="U53" s="6"/>
      <c r="V53" s="6"/>
      <c r="W53" s="6"/>
      <c r="X53" s="6"/>
      <c r="Y53" s="6"/>
      <c r="Z53" s="6"/>
    </row>
    <row r="54" spans="1:26" ht="15" customHeight="1" x14ac:dyDescent="0.5">
      <c r="A54" s="5"/>
      <c r="B54" s="724"/>
      <c r="C54" s="725"/>
      <c r="D54" s="725"/>
      <c r="E54" s="725"/>
      <c r="F54" s="725"/>
      <c r="G54" s="725"/>
      <c r="H54" s="726"/>
      <c r="I54" s="111" t="s">
        <v>375</v>
      </c>
      <c r="J54" s="111"/>
      <c r="K54" s="82" t="str">
        <f>IFERROR(AVERAGE(K44:K53),"")</f>
        <v/>
      </c>
      <c r="L54" s="6"/>
      <c r="M54" s="6"/>
      <c r="N54" s="6"/>
      <c r="O54" s="6"/>
      <c r="P54" s="6"/>
      <c r="Q54" s="6"/>
      <c r="R54" s="6"/>
      <c r="S54" s="6"/>
      <c r="T54" s="6"/>
      <c r="U54" s="6"/>
      <c r="V54" s="6"/>
      <c r="W54" s="6"/>
      <c r="X54" s="6"/>
      <c r="Y54" s="6"/>
      <c r="Z54" s="6"/>
    </row>
    <row r="55" spans="1:26" ht="15" customHeight="1" x14ac:dyDescent="0.5">
      <c r="A55" s="5"/>
      <c r="B55" s="724"/>
      <c r="C55" s="725"/>
      <c r="D55" s="725"/>
      <c r="E55" s="725"/>
      <c r="F55" s="725"/>
      <c r="G55" s="725"/>
      <c r="H55" s="726"/>
      <c r="I55" s="6"/>
      <c r="J55" s="6"/>
      <c r="K55" s="6"/>
      <c r="L55" s="6"/>
      <c r="M55" s="6"/>
      <c r="N55" s="6"/>
      <c r="O55" s="6"/>
      <c r="P55" s="6"/>
      <c r="Q55" s="6"/>
      <c r="R55" s="6"/>
      <c r="S55" s="6"/>
      <c r="T55" s="6"/>
      <c r="U55" s="6"/>
      <c r="V55" s="6"/>
      <c r="W55" s="6"/>
      <c r="X55" s="6"/>
      <c r="Y55" s="6"/>
      <c r="Z55" s="6"/>
    </row>
    <row r="56" spans="1:26" ht="15" customHeight="1" x14ac:dyDescent="0.5">
      <c r="A56" s="5"/>
      <c r="B56" s="724"/>
      <c r="C56" s="725"/>
      <c r="D56" s="725"/>
      <c r="E56" s="725"/>
      <c r="F56" s="725"/>
      <c r="G56" s="725"/>
      <c r="H56" s="726"/>
      <c r="I56" s="6"/>
      <c r="J56" s="6"/>
      <c r="K56" s="6"/>
      <c r="L56" s="6"/>
      <c r="M56" s="6"/>
      <c r="N56" s="6"/>
      <c r="O56" s="6"/>
      <c r="P56" s="6"/>
      <c r="Q56" s="6"/>
      <c r="R56" s="6"/>
      <c r="S56" s="6"/>
      <c r="T56" s="6"/>
      <c r="U56" s="6"/>
      <c r="V56" s="6"/>
      <c r="W56" s="6"/>
      <c r="X56" s="6"/>
      <c r="Y56" s="6"/>
      <c r="Z56" s="6"/>
    </row>
    <row r="57" spans="1:26" ht="15" customHeight="1" x14ac:dyDescent="0.5">
      <c r="A57" s="5"/>
      <c r="B57" s="724"/>
      <c r="C57" s="725"/>
      <c r="D57" s="725"/>
      <c r="E57" s="725"/>
      <c r="F57" s="725"/>
      <c r="G57" s="725"/>
      <c r="H57" s="726"/>
      <c r="I57" s="6"/>
      <c r="J57" s="6"/>
      <c r="K57" s="6"/>
      <c r="L57" s="6"/>
      <c r="M57" s="6"/>
      <c r="N57" s="6"/>
      <c r="O57" s="6"/>
      <c r="P57" s="6"/>
      <c r="Q57" s="6"/>
      <c r="R57" s="6"/>
      <c r="S57" s="6"/>
      <c r="T57" s="6"/>
      <c r="U57" s="6"/>
      <c r="V57" s="6"/>
      <c r="W57" s="6"/>
      <c r="X57" s="6"/>
      <c r="Y57" s="6"/>
      <c r="Z57" s="6"/>
    </row>
    <row r="58" spans="1:26" ht="15" customHeight="1" x14ac:dyDescent="0.5">
      <c r="A58" s="5"/>
      <c r="B58" s="724"/>
      <c r="C58" s="725"/>
      <c r="D58" s="725"/>
      <c r="E58" s="725"/>
      <c r="F58" s="725"/>
      <c r="G58" s="725"/>
      <c r="H58" s="726"/>
      <c r="I58" s="6"/>
      <c r="J58" s="6"/>
      <c r="K58" s="6"/>
      <c r="L58" s="6"/>
      <c r="M58" s="6"/>
      <c r="N58" s="6"/>
      <c r="O58" s="6"/>
      <c r="P58" s="6"/>
      <c r="Q58" s="6"/>
      <c r="R58" s="6"/>
      <c r="S58" s="6"/>
      <c r="T58" s="6"/>
      <c r="U58" s="6"/>
      <c r="V58" s="6"/>
      <c r="W58" s="6"/>
      <c r="X58" s="6"/>
      <c r="Y58" s="6"/>
      <c r="Z58" s="6"/>
    </row>
    <row r="59" spans="1:26" ht="15" customHeight="1" x14ac:dyDescent="0.5">
      <c r="A59" s="5"/>
      <c r="B59" s="724"/>
      <c r="C59" s="725"/>
      <c r="D59" s="725"/>
      <c r="E59" s="725"/>
      <c r="F59" s="725"/>
      <c r="G59" s="725"/>
      <c r="H59" s="726"/>
      <c r="I59" s="6"/>
      <c r="J59" s="6"/>
      <c r="K59" s="6"/>
      <c r="L59" s="6"/>
      <c r="M59" s="6"/>
      <c r="N59" s="6"/>
      <c r="O59" s="6"/>
      <c r="P59" s="6"/>
      <c r="Q59" s="6"/>
      <c r="R59" s="6"/>
      <c r="S59" s="6"/>
      <c r="T59" s="6"/>
      <c r="U59" s="6"/>
      <c r="V59" s="6"/>
      <c r="W59" s="6"/>
      <c r="X59" s="6"/>
      <c r="Y59" s="6"/>
      <c r="Z59" s="6"/>
    </row>
    <row r="60" spans="1:26" ht="15" customHeight="1" x14ac:dyDescent="0.5">
      <c r="A60" s="5"/>
      <c r="B60" s="724"/>
      <c r="C60" s="725"/>
      <c r="D60" s="725"/>
      <c r="E60" s="725"/>
      <c r="F60" s="725"/>
      <c r="G60" s="725"/>
      <c r="H60" s="726"/>
      <c r="I60" s="6"/>
      <c r="J60" s="6"/>
      <c r="K60" s="6"/>
      <c r="L60" s="6"/>
      <c r="M60" s="6"/>
      <c r="N60" s="6"/>
      <c r="O60" s="6"/>
      <c r="P60" s="6"/>
      <c r="Q60" s="6"/>
      <c r="R60" s="6"/>
      <c r="S60" s="6"/>
      <c r="T60" s="6"/>
      <c r="U60" s="6"/>
      <c r="V60" s="6"/>
      <c r="W60" s="6"/>
      <c r="X60" s="6"/>
      <c r="Y60" s="6"/>
      <c r="Z60" s="6"/>
    </row>
    <row r="61" spans="1:26" ht="15" customHeight="1" x14ac:dyDescent="0.5">
      <c r="A61" s="5"/>
      <c r="B61" s="724"/>
      <c r="C61" s="725"/>
      <c r="D61" s="725"/>
      <c r="E61" s="725"/>
      <c r="F61" s="725"/>
      <c r="G61" s="725"/>
      <c r="H61" s="726"/>
      <c r="I61" s="6"/>
      <c r="J61" s="6"/>
      <c r="K61" s="6"/>
      <c r="L61" s="6"/>
      <c r="M61" s="6"/>
      <c r="N61" s="6"/>
      <c r="O61" s="6"/>
      <c r="P61" s="6"/>
      <c r="Q61" s="6"/>
      <c r="R61" s="6"/>
      <c r="S61" s="6"/>
      <c r="T61" s="6"/>
      <c r="U61" s="6"/>
      <c r="V61" s="6"/>
      <c r="W61" s="6"/>
      <c r="X61" s="6"/>
      <c r="Y61" s="6"/>
      <c r="Z61" s="6"/>
    </row>
    <row r="62" spans="1:26" ht="15" customHeight="1" x14ac:dyDescent="0.5">
      <c r="A62" s="5"/>
      <c r="B62" s="724"/>
      <c r="C62" s="725"/>
      <c r="D62" s="725"/>
      <c r="E62" s="725"/>
      <c r="F62" s="725"/>
      <c r="G62" s="725"/>
      <c r="H62" s="726"/>
      <c r="I62" s="6"/>
      <c r="J62" s="6"/>
      <c r="K62" s="6"/>
      <c r="L62" s="6"/>
      <c r="M62" s="6"/>
      <c r="N62" s="6"/>
      <c r="O62" s="6"/>
      <c r="P62" s="6"/>
      <c r="Q62" s="6"/>
      <c r="R62" s="6"/>
      <c r="S62" s="6"/>
      <c r="T62" s="6"/>
      <c r="U62" s="6"/>
      <c r="V62" s="6"/>
      <c r="W62" s="6"/>
      <c r="X62" s="6"/>
      <c r="Y62" s="6"/>
      <c r="Z62" s="6"/>
    </row>
    <row r="63" spans="1:26" ht="15" customHeight="1" x14ac:dyDescent="0.5">
      <c r="A63" s="5"/>
      <c r="B63" s="724"/>
      <c r="C63" s="725"/>
      <c r="D63" s="725"/>
      <c r="E63" s="725"/>
      <c r="F63" s="725"/>
      <c r="G63" s="725"/>
      <c r="H63" s="726"/>
      <c r="I63" s="6"/>
      <c r="J63" s="6"/>
      <c r="K63" s="6"/>
      <c r="L63" s="6"/>
      <c r="M63" s="6"/>
      <c r="N63" s="6"/>
      <c r="O63" s="6"/>
      <c r="P63" s="6"/>
      <c r="Q63" s="6"/>
      <c r="R63" s="6"/>
      <c r="S63" s="6"/>
      <c r="T63" s="6"/>
      <c r="U63" s="6"/>
      <c r="V63" s="6"/>
      <c r="W63" s="6"/>
      <c r="X63" s="6"/>
      <c r="Y63" s="6"/>
      <c r="Z63" s="6"/>
    </row>
    <row r="64" spans="1:26" ht="15" customHeight="1" x14ac:dyDescent="0.5">
      <c r="A64" s="5"/>
      <c r="B64" s="724"/>
      <c r="C64" s="725"/>
      <c r="D64" s="725"/>
      <c r="E64" s="725"/>
      <c r="F64" s="725"/>
      <c r="G64" s="725"/>
      <c r="H64" s="726"/>
      <c r="I64" s="6"/>
      <c r="J64" s="6"/>
      <c r="K64" s="6"/>
      <c r="L64" s="6"/>
      <c r="M64" s="6"/>
      <c r="N64" s="6"/>
      <c r="O64" s="6"/>
      <c r="P64" s="6"/>
      <c r="Q64" s="6"/>
      <c r="R64" s="6"/>
      <c r="S64" s="6"/>
      <c r="T64" s="6"/>
      <c r="U64" s="6"/>
      <c r="V64" s="6"/>
      <c r="W64" s="6"/>
      <c r="X64" s="6"/>
      <c r="Y64" s="6"/>
      <c r="Z64" s="6"/>
    </row>
    <row r="65" spans="1:26" ht="15" customHeight="1" x14ac:dyDescent="0.5">
      <c r="A65" s="5"/>
      <c r="B65" s="724"/>
      <c r="C65" s="725"/>
      <c r="D65" s="725"/>
      <c r="E65" s="725"/>
      <c r="F65" s="725"/>
      <c r="G65" s="725"/>
      <c r="H65" s="726"/>
      <c r="I65" s="6"/>
      <c r="J65" s="6"/>
      <c r="K65" s="6"/>
      <c r="L65" s="6"/>
      <c r="M65" s="6"/>
      <c r="N65" s="6"/>
      <c r="O65" s="6"/>
      <c r="P65" s="6"/>
      <c r="Q65" s="6"/>
      <c r="R65" s="6"/>
      <c r="S65" s="6"/>
      <c r="T65" s="6"/>
      <c r="U65" s="6"/>
      <c r="V65" s="6"/>
      <c r="W65" s="6"/>
      <c r="X65" s="6"/>
      <c r="Y65" s="6"/>
      <c r="Z65" s="6"/>
    </row>
    <row r="66" spans="1:26" ht="15" customHeight="1" x14ac:dyDescent="0.5">
      <c r="A66" s="5"/>
      <c r="B66" s="724"/>
      <c r="C66" s="725"/>
      <c r="D66" s="725"/>
      <c r="E66" s="725"/>
      <c r="F66" s="725"/>
      <c r="G66" s="725"/>
      <c r="H66" s="726"/>
      <c r="I66" s="6"/>
      <c r="J66" s="6"/>
      <c r="K66" s="6"/>
      <c r="L66" s="6"/>
      <c r="M66" s="6"/>
      <c r="N66" s="6"/>
      <c r="O66" s="6"/>
      <c r="P66" s="6"/>
      <c r="Q66" s="6"/>
      <c r="R66" s="6"/>
      <c r="S66" s="6"/>
      <c r="T66" s="6"/>
      <c r="U66" s="6"/>
      <c r="V66" s="6"/>
      <c r="W66" s="6"/>
      <c r="X66" s="6"/>
      <c r="Y66" s="6"/>
      <c r="Z66" s="6"/>
    </row>
    <row r="67" spans="1:26" ht="15" customHeight="1" x14ac:dyDescent="0.5">
      <c r="A67" s="5"/>
      <c r="B67" s="724"/>
      <c r="C67" s="725"/>
      <c r="D67" s="725"/>
      <c r="E67" s="725"/>
      <c r="F67" s="725"/>
      <c r="G67" s="725"/>
      <c r="H67" s="726"/>
      <c r="I67" s="6"/>
      <c r="J67" s="6"/>
      <c r="K67" s="6"/>
      <c r="L67" s="6"/>
      <c r="M67" s="6"/>
      <c r="N67" s="6"/>
      <c r="O67" s="6"/>
      <c r="P67" s="6"/>
      <c r="Q67" s="6"/>
      <c r="R67" s="6"/>
      <c r="S67" s="6"/>
      <c r="T67" s="6"/>
      <c r="U67" s="6"/>
      <c r="V67" s="6"/>
      <c r="W67" s="6"/>
      <c r="X67" s="6"/>
      <c r="Y67" s="6"/>
      <c r="Z67" s="6"/>
    </row>
    <row r="68" spans="1:26" ht="15" customHeight="1" x14ac:dyDescent="0.5">
      <c r="A68" s="5"/>
      <c r="B68" s="724"/>
      <c r="C68" s="725"/>
      <c r="D68" s="725"/>
      <c r="E68" s="725"/>
      <c r="F68" s="725"/>
      <c r="G68" s="725"/>
      <c r="H68" s="726"/>
      <c r="I68" s="6"/>
      <c r="J68" s="6"/>
      <c r="K68" s="6"/>
      <c r="L68" s="6"/>
      <c r="M68" s="6"/>
      <c r="N68" s="6"/>
      <c r="O68" s="6"/>
      <c r="P68" s="6"/>
      <c r="Q68" s="6"/>
      <c r="R68" s="6"/>
      <c r="S68" s="6"/>
      <c r="T68" s="6"/>
      <c r="U68" s="6"/>
      <c r="V68" s="6"/>
      <c r="W68" s="6"/>
      <c r="X68" s="6"/>
      <c r="Y68" s="6"/>
      <c r="Z68" s="6"/>
    </row>
    <row r="69" spans="1:26" ht="15" customHeight="1" x14ac:dyDescent="0.5">
      <c r="A69" s="5"/>
      <c r="B69" s="724"/>
      <c r="C69" s="725"/>
      <c r="D69" s="725"/>
      <c r="E69" s="725"/>
      <c r="F69" s="725"/>
      <c r="G69" s="725"/>
      <c r="H69" s="726"/>
      <c r="I69" s="6"/>
      <c r="J69" s="6"/>
      <c r="K69" s="6"/>
      <c r="L69" s="6"/>
      <c r="M69" s="6"/>
      <c r="N69" s="6"/>
      <c r="O69" s="6"/>
      <c r="P69" s="6"/>
      <c r="Q69" s="6"/>
      <c r="R69" s="6"/>
      <c r="S69" s="6"/>
      <c r="T69" s="6"/>
      <c r="U69" s="6"/>
      <c r="V69" s="6"/>
      <c r="W69" s="6"/>
      <c r="X69" s="6"/>
      <c r="Y69" s="6"/>
      <c r="Z69" s="6"/>
    </row>
    <row r="70" spans="1:26" ht="15" customHeight="1" x14ac:dyDescent="0.5">
      <c r="A70" s="5"/>
      <c r="B70" s="724"/>
      <c r="C70" s="725"/>
      <c r="D70" s="725"/>
      <c r="E70" s="725"/>
      <c r="F70" s="725"/>
      <c r="G70" s="725"/>
      <c r="H70" s="726"/>
      <c r="I70" s="6"/>
      <c r="J70" s="6"/>
      <c r="K70" s="6"/>
      <c r="L70" s="6"/>
      <c r="M70" s="6"/>
      <c r="N70" s="6"/>
      <c r="O70" s="6"/>
      <c r="P70" s="6"/>
      <c r="Q70" s="6"/>
      <c r="R70" s="6"/>
      <c r="S70" s="6"/>
      <c r="T70" s="6"/>
      <c r="U70" s="6"/>
      <c r="V70" s="6"/>
      <c r="W70" s="6"/>
      <c r="X70" s="6"/>
      <c r="Y70" s="6"/>
      <c r="Z70" s="6"/>
    </row>
    <row r="71" spans="1:26" ht="15" customHeight="1" x14ac:dyDescent="0.5">
      <c r="A71" s="5"/>
      <c r="B71" s="724"/>
      <c r="C71" s="725"/>
      <c r="D71" s="725"/>
      <c r="E71" s="725"/>
      <c r="F71" s="725"/>
      <c r="G71" s="725"/>
      <c r="H71" s="726"/>
      <c r="I71" s="6"/>
      <c r="J71" s="6"/>
      <c r="K71" s="6"/>
      <c r="L71" s="6"/>
      <c r="M71" s="6"/>
      <c r="N71" s="6"/>
      <c r="O71" s="6"/>
      <c r="P71" s="6"/>
      <c r="Q71" s="6"/>
      <c r="R71" s="6"/>
      <c r="S71" s="6"/>
      <c r="T71" s="6"/>
      <c r="U71" s="6"/>
      <c r="V71" s="6"/>
      <c r="W71" s="6"/>
      <c r="X71" s="6"/>
      <c r="Y71" s="6"/>
      <c r="Z71" s="6"/>
    </row>
    <row r="72" spans="1:26" ht="15" customHeight="1" x14ac:dyDescent="0.5">
      <c r="A72" s="5"/>
      <c r="B72" s="724"/>
      <c r="C72" s="725"/>
      <c r="D72" s="725"/>
      <c r="E72" s="725"/>
      <c r="F72" s="725"/>
      <c r="G72" s="725"/>
      <c r="H72" s="726"/>
      <c r="I72" s="6"/>
      <c r="J72" s="6"/>
      <c r="K72" s="6"/>
      <c r="L72" s="6"/>
      <c r="M72" s="6"/>
      <c r="N72" s="6"/>
      <c r="O72" s="6"/>
      <c r="P72" s="6"/>
      <c r="Q72" s="6"/>
      <c r="R72" s="6"/>
      <c r="S72" s="6"/>
      <c r="T72" s="6"/>
      <c r="U72" s="6"/>
      <c r="V72" s="6"/>
      <c r="W72" s="6"/>
      <c r="X72" s="6"/>
      <c r="Y72" s="6"/>
      <c r="Z72" s="6"/>
    </row>
    <row r="73" spans="1:26" ht="15" customHeight="1" x14ac:dyDescent="0.5">
      <c r="A73" s="5"/>
      <c r="B73" s="727"/>
      <c r="C73" s="728"/>
      <c r="D73" s="728"/>
      <c r="E73" s="728"/>
      <c r="F73" s="728"/>
      <c r="G73" s="728"/>
      <c r="H73" s="729"/>
      <c r="I73" s="6"/>
      <c r="J73" s="6"/>
      <c r="K73" s="6"/>
      <c r="L73" s="6"/>
      <c r="M73" s="6"/>
      <c r="N73" s="6"/>
      <c r="O73" s="6"/>
      <c r="P73" s="6"/>
      <c r="Q73" s="6"/>
      <c r="R73" s="6"/>
      <c r="S73" s="6"/>
      <c r="T73" s="6"/>
      <c r="U73" s="6"/>
      <c r="V73" s="6"/>
      <c r="W73" s="6"/>
      <c r="X73" s="6"/>
      <c r="Y73" s="6"/>
      <c r="Z73" s="6"/>
    </row>
    <row r="74" spans="1:26" ht="15" customHeight="1" x14ac:dyDescent="0.5">
      <c r="A74" s="5"/>
      <c r="B74" s="467"/>
      <c r="C74" s="467"/>
      <c r="D74" s="467"/>
      <c r="E74" s="467"/>
      <c r="F74" s="467"/>
      <c r="G74" s="467"/>
      <c r="H74" s="467"/>
      <c r="I74" s="6"/>
      <c r="J74" s="6"/>
      <c r="K74" s="6"/>
      <c r="L74" s="6"/>
      <c r="M74" s="6"/>
      <c r="N74" s="6"/>
      <c r="O74" s="6"/>
      <c r="P74" s="6"/>
      <c r="Q74" s="6"/>
      <c r="R74" s="6"/>
      <c r="S74" s="6"/>
      <c r="T74" s="6"/>
      <c r="U74" s="6"/>
      <c r="V74" s="6"/>
      <c r="W74" s="6"/>
      <c r="X74" s="6"/>
      <c r="Y74" s="6"/>
      <c r="Z74" s="6"/>
    </row>
    <row r="75" spans="1:26" ht="15" customHeight="1" x14ac:dyDescent="0.5">
      <c r="A75" s="5"/>
      <c r="B75" s="6"/>
      <c r="C75" s="6"/>
      <c r="D75" s="6"/>
      <c r="E75" s="6"/>
      <c r="F75" s="6"/>
      <c r="G75" s="6"/>
      <c r="H75" s="6"/>
      <c r="I75" s="6"/>
      <c r="J75" s="6"/>
      <c r="K75" s="6"/>
      <c r="L75" s="6"/>
      <c r="M75" s="6"/>
      <c r="N75" s="6"/>
      <c r="O75" s="6"/>
      <c r="P75" s="6"/>
      <c r="Q75" s="6"/>
      <c r="R75" s="6"/>
      <c r="S75" s="6"/>
      <c r="T75" s="6"/>
      <c r="U75" s="6"/>
      <c r="V75" s="6"/>
      <c r="W75" s="6"/>
      <c r="X75" s="6"/>
      <c r="Y75" s="6"/>
      <c r="Z75" s="6"/>
    </row>
    <row r="76" spans="1:26" ht="15" customHeight="1" x14ac:dyDescent="0.5">
      <c r="A76" s="5"/>
      <c r="B76" s="6"/>
      <c r="C76" s="6"/>
      <c r="D76" s="6"/>
      <c r="E76" s="6"/>
      <c r="F76" s="6"/>
      <c r="G76" s="6"/>
      <c r="H76" s="6"/>
      <c r="I76" s="6"/>
      <c r="J76" s="6"/>
      <c r="K76" s="6"/>
      <c r="L76" s="6"/>
      <c r="M76" s="6"/>
      <c r="N76" s="6"/>
      <c r="O76" s="6"/>
      <c r="P76" s="6"/>
      <c r="Q76" s="6"/>
      <c r="R76" s="6"/>
      <c r="S76" s="6"/>
      <c r="T76" s="6"/>
      <c r="U76" s="6"/>
      <c r="V76" s="6"/>
      <c r="W76" s="6"/>
      <c r="X76" s="6"/>
      <c r="Y76" s="6"/>
      <c r="Z76" s="6"/>
    </row>
    <row r="77" spans="1:26" ht="15" customHeight="1" x14ac:dyDescent="0.5">
      <c r="A77" s="5"/>
      <c r="B77" s="6"/>
      <c r="C77" s="6"/>
      <c r="D77" s="6"/>
      <c r="E77" s="6"/>
      <c r="F77" s="6"/>
      <c r="G77" s="6"/>
      <c r="H77" s="6"/>
      <c r="I77" s="6"/>
      <c r="J77" s="6"/>
      <c r="K77" s="6"/>
      <c r="L77" s="6"/>
      <c r="M77" s="6"/>
      <c r="N77" s="6"/>
      <c r="O77" s="6"/>
      <c r="P77" s="6"/>
      <c r="Q77" s="6"/>
      <c r="R77" s="6"/>
      <c r="S77" s="6"/>
      <c r="T77" s="6"/>
      <c r="U77" s="6"/>
      <c r="V77" s="6"/>
      <c r="W77" s="6"/>
      <c r="X77" s="6"/>
      <c r="Y77" s="6"/>
      <c r="Z77" s="6"/>
    </row>
    <row r="78" spans="1:26" ht="15" customHeight="1" x14ac:dyDescent="0.5">
      <c r="A78" s="5"/>
      <c r="B78" s="6"/>
      <c r="C78" s="6"/>
      <c r="D78" s="6"/>
      <c r="E78" s="6"/>
      <c r="F78" s="6"/>
      <c r="G78" s="6"/>
      <c r="H78" s="6"/>
      <c r="I78" s="6"/>
      <c r="J78" s="6"/>
      <c r="K78" s="6"/>
      <c r="L78" s="6"/>
      <c r="M78" s="6"/>
      <c r="N78" s="6"/>
      <c r="O78" s="6"/>
      <c r="P78" s="6"/>
      <c r="Q78" s="6"/>
      <c r="R78" s="6"/>
      <c r="S78" s="6"/>
      <c r="T78" s="6"/>
      <c r="U78" s="6"/>
      <c r="V78" s="6"/>
      <c r="W78" s="6"/>
      <c r="X78" s="6"/>
      <c r="Y78" s="6"/>
      <c r="Z78" s="6"/>
    </row>
    <row r="79" spans="1:26" ht="15" customHeight="1" x14ac:dyDescent="0.5">
      <c r="A79" s="5"/>
      <c r="B79" s="6"/>
      <c r="C79" s="6"/>
      <c r="D79" s="6"/>
      <c r="E79" s="6"/>
      <c r="F79" s="6"/>
      <c r="G79" s="6"/>
      <c r="H79" s="6"/>
      <c r="I79" s="6"/>
      <c r="J79" s="6"/>
      <c r="K79" s="6"/>
      <c r="L79" s="6"/>
      <c r="M79" s="6"/>
      <c r="N79" s="6"/>
      <c r="O79" s="6"/>
      <c r="P79" s="6"/>
      <c r="Q79" s="6"/>
      <c r="R79" s="6"/>
      <c r="S79" s="6"/>
      <c r="T79" s="6"/>
      <c r="U79" s="6"/>
      <c r="V79" s="6"/>
      <c r="W79" s="6"/>
      <c r="X79" s="6"/>
      <c r="Y79" s="6"/>
      <c r="Z79" s="6"/>
    </row>
    <row r="80" spans="1:26" ht="15" customHeight="1" x14ac:dyDescent="0.5">
      <c r="A80" s="5"/>
      <c r="B80" s="6"/>
      <c r="C80" s="6"/>
      <c r="D80" s="6"/>
      <c r="E80" s="6"/>
      <c r="F80" s="6"/>
      <c r="G80" s="6"/>
      <c r="H80" s="6"/>
      <c r="I80" s="6"/>
      <c r="J80" s="6"/>
      <c r="K80" s="6"/>
      <c r="L80" s="6"/>
      <c r="M80" s="6"/>
      <c r="N80" s="6"/>
      <c r="O80" s="6"/>
      <c r="P80" s="6"/>
      <c r="Q80" s="6"/>
      <c r="R80" s="6"/>
      <c r="S80" s="6"/>
      <c r="T80" s="6"/>
      <c r="U80" s="6"/>
      <c r="V80" s="6"/>
      <c r="W80" s="6"/>
      <c r="X80" s="6"/>
      <c r="Y80" s="6"/>
      <c r="Z80" s="6"/>
    </row>
    <row r="81" spans="1:26" ht="15" customHeight="1" x14ac:dyDescent="0.5">
      <c r="A81" s="5"/>
      <c r="B81" s="6"/>
      <c r="C81" s="6"/>
      <c r="D81" s="6"/>
      <c r="E81" s="6"/>
      <c r="F81" s="6"/>
      <c r="G81" s="6"/>
      <c r="H81" s="6"/>
      <c r="I81" s="6"/>
      <c r="J81" s="6"/>
      <c r="K81" s="6"/>
      <c r="L81" s="6"/>
      <c r="M81" s="6"/>
      <c r="N81" s="6"/>
      <c r="O81" s="6"/>
      <c r="P81" s="6"/>
      <c r="Q81" s="6"/>
      <c r="R81" s="6"/>
      <c r="S81" s="6"/>
      <c r="T81" s="6"/>
      <c r="U81" s="6"/>
      <c r="V81" s="6"/>
      <c r="W81" s="6"/>
      <c r="X81" s="6"/>
      <c r="Y81" s="6"/>
      <c r="Z81" s="6"/>
    </row>
    <row r="82" spans="1:26" ht="15" customHeight="1" x14ac:dyDescent="0.5">
      <c r="A82" s="5"/>
      <c r="B82" s="6"/>
      <c r="C82" s="6"/>
      <c r="D82" s="6"/>
      <c r="E82" s="6"/>
      <c r="F82" s="6"/>
      <c r="G82" s="6"/>
      <c r="H82" s="6"/>
      <c r="I82" s="6"/>
      <c r="J82" s="6"/>
      <c r="K82" s="6"/>
      <c r="L82" s="6"/>
      <c r="M82" s="6"/>
      <c r="N82" s="6"/>
      <c r="O82" s="6"/>
      <c r="P82" s="6"/>
      <c r="Q82" s="6"/>
      <c r="R82" s="6"/>
      <c r="S82" s="6"/>
      <c r="T82" s="6"/>
      <c r="U82" s="6"/>
      <c r="V82" s="6"/>
      <c r="W82" s="6"/>
      <c r="X82" s="6"/>
      <c r="Y82" s="6"/>
      <c r="Z82" s="6"/>
    </row>
    <row r="83" spans="1:26" ht="15" customHeight="1" x14ac:dyDescent="0.5">
      <c r="A83" s="5"/>
      <c r="B83" s="6"/>
      <c r="C83" s="6"/>
      <c r="D83" s="6"/>
      <c r="E83" s="6"/>
      <c r="F83" s="6"/>
      <c r="G83" s="6"/>
      <c r="H83" s="6"/>
      <c r="I83" s="6"/>
      <c r="J83" s="6"/>
      <c r="K83" s="6"/>
      <c r="L83" s="6"/>
      <c r="M83" s="6"/>
      <c r="N83" s="6"/>
      <c r="O83" s="6"/>
      <c r="P83" s="6"/>
      <c r="Q83" s="6"/>
      <c r="R83" s="6"/>
      <c r="S83" s="6"/>
      <c r="T83" s="6"/>
      <c r="U83" s="6"/>
      <c r="V83" s="6"/>
      <c r="W83" s="6"/>
      <c r="X83" s="6"/>
      <c r="Y83" s="6"/>
      <c r="Z83" s="6"/>
    </row>
    <row r="84" spans="1:26" ht="15" customHeight="1" x14ac:dyDescent="0.5">
      <c r="A84" s="5"/>
      <c r="B84" s="6"/>
      <c r="C84" s="6"/>
      <c r="D84" s="6"/>
      <c r="E84" s="6"/>
      <c r="F84" s="6"/>
      <c r="G84" s="6"/>
      <c r="H84" s="6"/>
      <c r="I84" s="6"/>
      <c r="J84" s="6"/>
      <c r="K84" s="6"/>
      <c r="L84" s="6"/>
      <c r="M84" s="6"/>
      <c r="N84" s="6"/>
      <c r="O84" s="6"/>
      <c r="P84" s="6"/>
      <c r="Q84" s="6"/>
      <c r="R84" s="6"/>
      <c r="S84" s="6"/>
      <c r="T84" s="6"/>
      <c r="U84" s="6"/>
      <c r="V84" s="6"/>
      <c r="W84" s="6"/>
      <c r="X84" s="6"/>
      <c r="Y84" s="6"/>
      <c r="Z84" s="6"/>
    </row>
    <row r="85" spans="1:26" ht="15" customHeight="1" x14ac:dyDescent="0.5">
      <c r="A85" s="5"/>
      <c r="B85" s="6"/>
      <c r="C85" s="6"/>
      <c r="D85" s="6"/>
      <c r="E85" s="6"/>
      <c r="F85" s="6"/>
      <c r="G85" s="6"/>
      <c r="H85" s="6"/>
      <c r="I85" s="6"/>
      <c r="J85" s="6"/>
      <c r="K85" s="6"/>
      <c r="L85" s="6"/>
      <c r="M85" s="6"/>
      <c r="N85" s="6"/>
      <c r="O85" s="6"/>
      <c r="P85" s="6"/>
      <c r="Q85" s="6"/>
      <c r="R85" s="6"/>
      <c r="S85" s="6"/>
      <c r="T85" s="6"/>
      <c r="U85" s="6"/>
      <c r="V85" s="6"/>
      <c r="W85" s="6"/>
      <c r="X85" s="6"/>
      <c r="Y85" s="6"/>
      <c r="Z85" s="6"/>
    </row>
    <row r="86" spans="1:26" ht="15" customHeight="1" x14ac:dyDescent="0.5">
      <c r="A86" s="5"/>
      <c r="B86" s="6"/>
      <c r="C86" s="6"/>
      <c r="D86" s="6"/>
      <c r="E86" s="6"/>
      <c r="F86" s="6"/>
      <c r="G86" s="6"/>
      <c r="H86" s="6"/>
      <c r="I86" s="6"/>
      <c r="J86" s="6"/>
      <c r="K86" s="6"/>
      <c r="L86" s="6"/>
      <c r="M86" s="6"/>
      <c r="N86" s="6"/>
      <c r="O86" s="6"/>
      <c r="P86" s="6"/>
      <c r="Q86" s="6"/>
      <c r="R86" s="6"/>
      <c r="S86" s="6"/>
      <c r="T86" s="6"/>
      <c r="U86" s="6"/>
      <c r="V86" s="6"/>
      <c r="W86" s="6"/>
      <c r="X86" s="6"/>
      <c r="Y86" s="6"/>
      <c r="Z86" s="6"/>
    </row>
    <row r="87" spans="1:26" ht="15" customHeight="1" x14ac:dyDescent="0.5">
      <c r="A87" s="5"/>
      <c r="B87" s="6"/>
      <c r="C87" s="6"/>
      <c r="D87" s="6"/>
      <c r="E87" s="6"/>
      <c r="F87" s="6"/>
      <c r="G87" s="6"/>
      <c r="H87" s="6"/>
      <c r="I87" s="6"/>
      <c r="J87" s="6"/>
      <c r="K87" s="6"/>
      <c r="L87" s="6"/>
      <c r="M87" s="6"/>
      <c r="N87" s="6"/>
      <c r="O87" s="6"/>
      <c r="P87" s="6"/>
      <c r="Q87" s="6"/>
      <c r="R87" s="6"/>
      <c r="S87" s="6"/>
      <c r="T87" s="6"/>
      <c r="U87" s="6"/>
      <c r="V87" s="6"/>
      <c r="W87" s="6"/>
      <c r="X87" s="6"/>
      <c r="Y87" s="6"/>
      <c r="Z87" s="6"/>
    </row>
    <row r="88" spans="1:26" ht="15" customHeight="1" x14ac:dyDescent="0.5">
      <c r="A88" s="5"/>
      <c r="B88" s="6"/>
      <c r="C88" s="6"/>
      <c r="D88" s="6"/>
      <c r="E88" s="6"/>
      <c r="F88" s="6"/>
      <c r="G88" s="6"/>
      <c r="H88" s="6"/>
      <c r="I88" s="6"/>
      <c r="J88" s="6"/>
      <c r="K88" s="6"/>
      <c r="L88" s="6"/>
      <c r="M88" s="6"/>
      <c r="N88" s="6"/>
      <c r="O88" s="6"/>
      <c r="P88" s="6"/>
      <c r="Q88" s="6"/>
      <c r="R88" s="6"/>
      <c r="S88" s="6"/>
      <c r="T88" s="6"/>
      <c r="U88" s="6"/>
      <c r="V88" s="6"/>
      <c r="W88" s="6"/>
      <c r="X88" s="6"/>
      <c r="Y88" s="6"/>
      <c r="Z88" s="6"/>
    </row>
    <row r="89" spans="1:26" ht="15" customHeight="1" x14ac:dyDescent="0.5">
      <c r="A89" s="5"/>
      <c r="B89" s="6"/>
      <c r="C89" s="6"/>
      <c r="D89" s="6"/>
      <c r="E89" s="6"/>
      <c r="F89" s="6"/>
      <c r="G89" s="6"/>
      <c r="H89" s="6"/>
      <c r="I89" s="6"/>
      <c r="J89" s="6"/>
      <c r="K89" s="6"/>
      <c r="L89" s="6"/>
      <c r="M89" s="6"/>
      <c r="N89" s="6"/>
      <c r="O89" s="6"/>
      <c r="P89" s="6"/>
      <c r="Q89" s="6"/>
      <c r="R89" s="6"/>
      <c r="S89" s="6"/>
      <c r="T89" s="6"/>
      <c r="U89" s="6"/>
      <c r="V89" s="6"/>
      <c r="W89" s="6"/>
      <c r="X89" s="6"/>
      <c r="Y89" s="6"/>
      <c r="Z89" s="6"/>
    </row>
    <row r="90" spans="1:26" ht="15" customHeight="1" x14ac:dyDescent="0.5">
      <c r="A90" s="5"/>
      <c r="B90" s="6"/>
      <c r="C90" s="6"/>
      <c r="D90" s="6"/>
      <c r="E90" s="6"/>
      <c r="F90" s="6"/>
      <c r="G90" s="6"/>
      <c r="H90" s="6"/>
      <c r="I90" s="6"/>
      <c r="J90" s="6"/>
      <c r="K90" s="6"/>
      <c r="L90" s="6"/>
      <c r="M90" s="6"/>
      <c r="N90" s="6"/>
      <c r="O90" s="6"/>
      <c r="P90" s="6"/>
      <c r="Q90" s="6"/>
      <c r="R90" s="6"/>
      <c r="S90" s="6"/>
      <c r="T90" s="6"/>
      <c r="U90" s="6"/>
      <c r="V90" s="6"/>
      <c r="W90" s="6"/>
      <c r="X90" s="6"/>
      <c r="Y90" s="6"/>
      <c r="Z90" s="6"/>
    </row>
    <row r="91" spans="1:26" ht="15" customHeight="1" x14ac:dyDescent="0.5">
      <c r="A91" s="5"/>
      <c r="B91" s="6"/>
      <c r="C91" s="6"/>
      <c r="D91" s="6"/>
      <c r="E91" s="6"/>
      <c r="F91" s="6"/>
      <c r="G91" s="6"/>
      <c r="H91" s="6"/>
      <c r="I91" s="6"/>
      <c r="J91" s="6"/>
      <c r="K91" s="6"/>
      <c r="L91" s="6"/>
      <c r="M91" s="6"/>
      <c r="N91" s="6"/>
      <c r="O91" s="6"/>
      <c r="P91" s="6"/>
      <c r="Q91" s="6"/>
      <c r="R91" s="6"/>
      <c r="S91" s="6"/>
      <c r="T91" s="6"/>
      <c r="U91" s="6"/>
      <c r="V91" s="6"/>
      <c r="W91" s="6"/>
      <c r="X91" s="6"/>
      <c r="Y91" s="6"/>
      <c r="Z91" s="6"/>
    </row>
    <row r="92" spans="1:26" ht="15" customHeight="1" x14ac:dyDescent="0.5">
      <c r="A92" s="5"/>
      <c r="B92" s="6"/>
      <c r="C92" s="6"/>
      <c r="D92" s="6"/>
      <c r="E92" s="6"/>
      <c r="F92" s="6"/>
      <c r="G92" s="6"/>
      <c r="H92" s="6"/>
      <c r="I92" s="6"/>
      <c r="J92" s="6"/>
      <c r="K92" s="6"/>
      <c r="L92" s="6"/>
      <c r="M92" s="6"/>
      <c r="N92" s="6"/>
      <c r="O92" s="6"/>
      <c r="P92" s="6"/>
      <c r="Q92" s="6"/>
      <c r="R92" s="6"/>
      <c r="S92" s="6"/>
      <c r="T92" s="6"/>
      <c r="U92" s="6"/>
      <c r="V92" s="6"/>
      <c r="W92" s="6"/>
      <c r="X92" s="6"/>
      <c r="Y92" s="6"/>
      <c r="Z92" s="6"/>
    </row>
    <row r="93" spans="1:26" ht="15" customHeight="1" x14ac:dyDescent="0.5">
      <c r="A93" s="5"/>
      <c r="B93" s="6"/>
      <c r="C93" s="6"/>
      <c r="D93" s="6"/>
      <c r="E93" s="6"/>
      <c r="F93" s="6"/>
      <c r="G93" s="6"/>
      <c r="H93" s="6"/>
      <c r="I93" s="6"/>
      <c r="J93" s="6"/>
      <c r="K93" s="6"/>
      <c r="L93" s="6"/>
      <c r="M93" s="6"/>
      <c r="N93" s="6"/>
      <c r="O93" s="6"/>
      <c r="P93" s="6"/>
      <c r="Q93" s="6"/>
      <c r="R93" s="6"/>
      <c r="S93" s="6"/>
      <c r="T93" s="6"/>
      <c r="U93" s="6"/>
      <c r="V93" s="6"/>
      <c r="W93" s="6"/>
      <c r="X93" s="6"/>
      <c r="Y93" s="6"/>
      <c r="Z93" s="6"/>
    </row>
    <row r="94" spans="1:26" ht="15" customHeight="1" x14ac:dyDescent="0.5">
      <c r="A94" s="5"/>
      <c r="B94" s="6"/>
      <c r="C94" s="6"/>
      <c r="D94" s="6"/>
      <c r="E94" s="6"/>
      <c r="F94" s="6"/>
      <c r="G94" s="6"/>
      <c r="H94" s="6"/>
      <c r="I94" s="6"/>
      <c r="J94" s="6"/>
      <c r="K94" s="6"/>
      <c r="L94" s="6"/>
      <c r="M94" s="6"/>
      <c r="N94" s="6"/>
      <c r="O94" s="6"/>
      <c r="P94" s="6"/>
      <c r="Q94" s="6"/>
      <c r="R94" s="6"/>
      <c r="S94" s="6"/>
      <c r="T94" s="6"/>
      <c r="U94" s="6"/>
      <c r="V94" s="6"/>
      <c r="W94" s="6"/>
      <c r="X94" s="6"/>
      <c r="Y94" s="6"/>
      <c r="Z94" s="6"/>
    </row>
    <row r="95" spans="1:26" ht="15" customHeight="1" x14ac:dyDescent="0.5">
      <c r="A95" s="5"/>
      <c r="B95" s="6"/>
      <c r="C95" s="6"/>
      <c r="D95" s="6"/>
      <c r="E95" s="6"/>
      <c r="F95" s="6"/>
      <c r="G95" s="6"/>
      <c r="H95" s="6"/>
      <c r="I95" s="6"/>
      <c r="J95" s="6"/>
      <c r="K95" s="6"/>
      <c r="L95" s="6"/>
      <c r="M95" s="6"/>
      <c r="N95" s="6"/>
      <c r="O95" s="6"/>
      <c r="P95" s="6"/>
      <c r="Q95" s="6"/>
      <c r="R95" s="6"/>
      <c r="S95" s="6"/>
      <c r="T95" s="6"/>
      <c r="U95" s="6"/>
      <c r="V95" s="6"/>
      <c r="W95" s="6"/>
      <c r="X95" s="6"/>
      <c r="Y95" s="6"/>
      <c r="Z95" s="6"/>
    </row>
    <row r="96" spans="1:26" ht="15" customHeight="1" x14ac:dyDescent="0.5">
      <c r="A96" s="5"/>
      <c r="B96" s="6"/>
      <c r="C96" s="6"/>
      <c r="D96" s="6"/>
      <c r="E96" s="6"/>
      <c r="F96" s="6"/>
      <c r="G96" s="6"/>
      <c r="H96" s="6"/>
      <c r="I96" s="6"/>
      <c r="J96" s="6"/>
      <c r="K96" s="6"/>
      <c r="L96" s="6"/>
      <c r="M96" s="6"/>
      <c r="N96" s="6"/>
      <c r="O96" s="6"/>
      <c r="P96" s="6"/>
      <c r="Q96" s="6"/>
      <c r="R96" s="6"/>
      <c r="S96" s="6"/>
      <c r="T96" s="6"/>
      <c r="U96" s="6"/>
      <c r="V96" s="6"/>
      <c r="W96" s="6"/>
      <c r="X96" s="6"/>
      <c r="Y96" s="6"/>
      <c r="Z96" s="6"/>
    </row>
    <row r="97" spans="1:26" ht="15" customHeight="1" x14ac:dyDescent="0.5">
      <c r="A97" s="5"/>
      <c r="B97" s="6"/>
      <c r="C97" s="6"/>
      <c r="D97" s="6"/>
      <c r="E97" s="6"/>
      <c r="F97" s="6"/>
      <c r="G97" s="6"/>
      <c r="H97" s="6"/>
      <c r="I97" s="6"/>
      <c r="J97" s="6"/>
      <c r="K97" s="6"/>
      <c r="L97" s="6"/>
      <c r="M97" s="6"/>
      <c r="N97" s="6"/>
      <c r="O97" s="6"/>
      <c r="P97" s="6"/>
      <c r="Q97" s="6"/>
      <c r="R97" s="6"/>
      <c r="S97" s="6"/>
      <c r="T97" s="6"/>
      <c r="U97" s="6"/>
      <c r="V97" s="6"/>
      <c r="W97" s="6"/>
      <c r="X97" s="6"/>
      <c r="Y97" s="6"/>
      <c r="Z97" s="6"/>
    </row>
    <row r="98" spans="1:26" ht="15" customHeight="1" x14ac:dyDescent="0.5">
      <c r="A98" s="5"/>
      <c r="B98" s="6"/>
      <c r="C98" s="6"/>
      <c r="D98" s="6"/>
      <c r="E98" s="6"/>
      <c r="F98" s="6"/>
      <c r="G98" s="6"/>
      <c r="H98" s="6"/>
      <c r="I98" s="6"/>
      <c r="J98" s="6"/>
      <c r="K98" s="6"/>
      <c r="L98" s="6"/>
      <c r="M98" s="6"/>
      <c r="N98" s="6"/>
      <c r="O98" s="6"/>
      <c r="P98" s="6"/>
      <c r="Q98" s="6"/>
      <c r="R98" s="6"/>
      <c r="S98" s="6"/>
      <c r="T98" s="6"/>
      <c r="U98" s="6"/>
      <c r="V98" s="6"/>
      <c r="W98" s="6"/>
      <c r="X98" s="6"/>
      <c r="Y98" s="6"/>
      <c r="Z98" s="6"/>
    </row>
    <row r="99" spans="1:26" ht="15" customHeight="1" x14ac:dyDescent="0.5">
      <c r="A99" s="5"/>
      <c r="B99" s="6"/>
      <c r="C99" s="6"/>
      <c r="D99" s="6"/>
      <c r="E99" s="6"/>
      <c r="F99" s="6"/>
      <c r="G99" s="6"/>
      <c r="H99" s="6"/>
      <c r="I99" s="6"/>
      <c r="J99" s="6"/>
      <c r="K99" s="6"/>
      <c r="L99" s="6"/>
      <c r="M99" s="6"/>
      <c r="N99" s="6"/>
      <c r="O99" s="6"/>
      <c r="P99" s="6"/>
      <c r="Q99" s="6"/>
      <c r="R99" s="6"/>
      <c r="S99" s="6"/>
      <c r="T99" s="6"/>
      <c r="U99" s="6"/>
      <c r="V99" s="6"/>
      <c r="W99" s="6"/>
      <c r="X99" s="6"/>
      <c r="Y99" s="6"/>
      <c r="Z99" s="6"/>
    </row>
    <row r="100" spans="1:26" ht="15" customHeight="1" x14ac:dyDescent="0.5">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 customHeight="1" x14ac:dyDescent="0.5">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 customHeight="1" x14ac:dyDescent="0.5">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 customHeight="1" x14ac:dyDescent="0.5">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 customHeight="1" x14ac:dyDescent="0.5">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 customHeight="1" x14ac:dyDescent="0.5">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 customHeight="1" x14ac:dyDescent="0.5">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 customHeight="1" x14ac:dyDescent="0.5">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 customHeight="1" x14ac:dyDescent="0.5">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 customHeight="1" x14ac:dyDescent="0.5">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 customHeight="1" x14ac:dyDescent="0.5">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 customHeight="1" x14ac:dyDescent="0.5">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 customHeight="1" x14ac:dyDescent="0.5">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 customHeight="1" x14ac:dyDescent="0.5">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 customHeight="1" x14ac:dyDescent="0.5">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 customHeight="1" x14ac:dyDescent="0.5">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 customHeight="1" x14ac:dyDescent="0.5">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 customHeight="1" x14ac:dyDescent="0.5">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 customHeight="1" x14ac:dyDescent="0.5">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 customHeight="1" x14ac:dyDescent="0.5">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 customHeight="1" x14ac:dyDescent="0.5">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 customHeight="1" x14ac:dyDescent="0.5">
      <c r="A121" s="5"/>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 customHeight="1" x14ac:dyDescent="0.5">
      <c r="A122" s="5"/>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 customHeight="1" x14ac:dyDescent="0.5">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 customHeight="1" x14ac:dyDescent="0.5">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 customHeight="1" x14ac:dyDescent="0.5">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 customHeight="1" x14ac:dyDescent="0.5">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 customHeight="1" x14ac:dyDescent="0.5">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 customHeight="1" x14ac:dyDescent="0.5">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 customHeight="1" x14ac:dyDescent="0.5">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 customHeight="1" x14ac:dyDescent="0.5">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 customHeight="1" x14ac:dyDescent="0.5">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 customHeight="1" x14ac:dyDescent="0.5">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 customHeight="1" x14ac:dyDescent="0.5">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 customHeight="1" x14ac:dyDescent="0.5">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 customHeight="1" x14ac:dyDescent="0.5">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 customHeight="1" x14ac:dyDescent="0.5">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 customHeight="1" x14ac:dyDescent="0.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 customHeight="1" x14ac:dyDescent="0.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 customHeight="1" x14ac:dyDescent="0.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 customHeight="1" x14ac:dyDescent="0.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 customHeight="1" x14ac:dyDescent="0.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 customHeight="1" x14ac:dyDescent="0.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 customHeight="1" x14ac:dyDescent="0.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 customHeight="1" x14ac:dyDescent="0.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 customHeight="1" x14ac:dyDescent="0.5">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 customHeight="1" x14ac:dyDescent="0.5">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 customHeight="1" x14ac:dyDescent="0.5">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 customHeight="1" x14ac:dyDescent="0.5">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 customHeight="1" x14ac:dyDescent="0.5">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 customHeight="1" x14ac:dyDescent="0.5">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 customHeight="1" x14ac:dyDescent="0.5">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 customHeight="1" x14ac:dyDescent="0.5">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 customHeight="1" x14ac:dyDescent="0.5">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 customHeight="1" x14ac:dyDescent="0.5">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 customHeight="1" x14ac:dyDescent="0.5">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 customHeight="1" x14ac:dyDescent="0.5">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 customHeight="1" x14ac:dyDescent="0.5">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 customHeight="1" x14ac:dyDescent="0.5">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 customHeight="1" x14ac:dyDescent="0.5">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 customHeight="1" x14ac:dyDescent="0.5">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 customHeight="1" x14ac:dyDescent="0.5">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 customHeight="1" x14ac:dyDescent="0.5">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 customHeight="1" x14ac:dyDescent="0.5">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 customHeight="1" x14ac:dyDescent="0.5">
      <c r="A164" s="5"/>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 customHeight="1" x14ac:dyDescent="0.5">
      <c r="A165" s="5"/>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 customHeight="1" x14ac:dyDescent="0.5">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 customHeight="1" x14ac:dyDescent="0.5">
      <c r="A167" s="5"/>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 customHeight="1" x14ac:dyDescent="0.5">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 customHeight="1" x14ac:dyDescent="0.5">
      <c r="A169" s="5"/>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 customHeight="1" x14ac:dyDescent="0.5">
      <c r="A170" s="5"/>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 customHeight="1" x14ac:dyDescent="0.5">
      <c r="A171" s="5"/>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 customHeight="1" x14ac:dyDescent="0.5">
      <c r="A172" s="5"/>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 customHeight="1" x14ac:dyDescent="0.5">
      <c r="A173" s="5"/>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 customHeight="1" x14ac:dyDescent="0.5">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 customHeight="1" x14ac:dyDescent="0.5">
      <c r="A175" s="5"/>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 customHeight="1" x14ac:dyDescent="0.5">
      <c r="A176" s="5"/>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 customHeight="1" x14ac:dyDescent="0.5">
      <c r="A177" s="5"/>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 customHeight="1" x14ac:dyDescent="0.5">
      <c r="A178" s="5"/>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 customHeight="1" x14ac:dyDescent="0.5">
      <c r="A179" s="5"/>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 customHeight="1" x14ac:dyDescent="0.5">
      <c r="A180" s="5"/>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 customHeight="1" x14ac:dyDescent="0.5">
      <c r="A181" s="5"/>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 customHeight="1" x14ac:dyDescent="0.5">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 customHeight="1" x14ac:dyDescent="0.5">
      <c r="A183" s="5"/>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 customHeight="1" x14ac:dyDescent="0.5">
      <c r="A184" s="5"/>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 customHeight="1" x14ac:dyDescent="0.5">
      <c r="A185" s="5"/>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 customHeight="1" x14ac:dyDescent="0.5">
      <c r="A186" s="5"/>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 customHeight="1" x14ac:dyDescent="0.5">
      <c r="A187" s="5"/>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 customHeight="1" x14ac:dyDescent="0.5">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 customHeight="1" x14ac:dyDescent="0.5">
      <c r="A189" s="5"/>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 customHeight="1" x14ac:dyDescent="0.5">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 customHeight="1" x14ac:dyDescent="0.5">
      <c r="A191" s="5"/>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 customHeight="1" x14ac:dyDescent="0.5">
      <c r="A192" s="5"/>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 customHeight="1" x14ac:dyDescent="0.5">
      <c r="A193" s="5"/>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 customHeight="1" x14ac:dyDescent="0.5">
      <c r="A194" s="5"/>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 customHeight="1" x14ac:dyDescent="0.5">
      <c r="A195" s="5"/>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 customHeight="1" x14ac:dyDescent="0.5">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 customHeight="1" x14ac:dyDescent="0.5">
      <c r="A197" s="5"/>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 customHeight="1" x14ac:dyDescent="0.5">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 customHeight="1" x14ac:dyDescent="0.5">
      <c r="A199" s="5"/>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 customHeight="1" x14ac:dyDescent="0.5">
      <c r="A200" s="5"/>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 customHeight="1" x14ac:dyDescent="0.5">
      <c r="A201" s="5"/>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 customHeight="1" x14ac:dyDescent="0.5">
      <c r="A202" s="5"/>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 customHeight="1" x14ac:dyDescent="0.5">
      <c r="A203" s="5"/>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 customHeight="1" x14ac:dyDescent="0.5">
      <c r="A204" s="5"/>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 customHeight="1" x14ac:dyDescent="0.5">
      <c r="A205" s="5"/>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 customHeight="1" x14ac:dyDescent="0.5">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 customHeight="1" x14ac:dyDescent="0.5">
      <c r="A207" s="5"/>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 customHeight="1" x14ac:dyDescent="0.5">
      <c r="A208" s="5"/>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 customHeight="1" x14ac:dyDescent="0.5">
      <c r="A209" s="5"/>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 customHeight="1" x14ac:dyDescent="0.5">
      <c r="A210" s="5"/>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 customHeight="1" x14ac:dyDescent="0.5">
      <c r="A211" s="5"/>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 customHeight="1" x14ac:dyDescent="0.5">
      <c r="A212" s="5"/>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 customHeight="1" x14ac:dyDescent="0.5">
      <c r="A213" s="5"/>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 customHeight="1" x14ac:dyDescent="0.5">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 customHeight="1" x14ac:dyDescent="0.5">
      <c r="A215" s="5"/>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 customHeight="1" x14ac:dyDescent="0.5">
      <c r="A216" s="5"/>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 customHeight="1" x14ac:dyDescent="0.5">
      <c r="A217" s="5"/>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 customHeight="1" x14ac:dyDescent="0.5">
      <c r="A218" s="5"/>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 customHeight="1" x14ac:dyDescent="0.5">
      <c r="A219" s="5"/>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 customHeight="1" x14ac:dyDescent="0.5">
      <c r="A220" s="5"/>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 customHeight="1" x14ac:dyDescent="0.5">
      <c r="A221" s="5"/>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 customHeight="1" x14ac:dyDescent="0.5">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 customHeight="1" x14ac:dyDescent="0.5">
      <c r="A223" s="5"/>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 customHeight="1" x14ac:dyDescent="0.5">
      <c r="A224" s="5"/>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 customHeight="1" x14ac:dyDescent="0.5">
      <c r="A225" s="5"/>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 customHeight="1" x14ac:dyDescent="0.5">
      <c r="A226" s="5"/>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 customHeight="1" x14ac:dyDescent="0.5">
      <c r="A227" s="5"/>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 customHeight="1" x14ac:dyDescent="0.5">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 customHeight="1" x14ac:dyDescent="0.5">
      <c r="A229" s="5"/>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 customHeight="1" x14ac:dyDescent="0.5">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 customHeight="1" x14ac:dyDescent="0.5">
      <c r="A231" s="5"/>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 customHeight="1" x14ac:dyDescent="0.5">
      <c r="A232" s="5"/>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 customHeight="1" x14ac:dyDescent="0.5">
      <c r="A233" s="5"/>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 customHeight="1" x14ac:dyDescent="0.5">
      <c r="A234" s="5"/>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 customHeight="1" x14ac:dyDescent="0.5">
      <c r="A235" s="5"/>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 customHeight="1" x14ac:dyDescent="0.5">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 customHeight="1" x14ac:dyDescent="0.5">
      <c r="A237" s="5"/>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 customHeight="1" x14ac:dyDescent="0.5">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 customHeight="1" x14ac:dyDescent="0.5">
      <c r="A239" s="5"/>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 customHeight="1" x14ac:dyDescent="0.5">
      <c r="A240" s="5"/>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 customHeight="1" x14ac:dyDescent="0.5">
      <c r="A241" s="5"/>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 customHeight="1" x14ac:dyDescent="0.5">
      <c r="A242" s="5"/>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 customHeight="1" x14ac:dyDescent="0.5">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 customHeight="1" x14ac:dyDescent="0.5">
      <c r="A244" s="5"/>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 customHeight="1" x14ac:dyDescent="0.5">
      <c r="A245" s="5"/>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 customHeight="1" x14ac:dyDescent="0.5">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 customHeight="1" x14ac:dyDescent="0.5">
      <c r="A247" s="5"/>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 customHeight="1" x14ac:dyDescent="0.5">
      <c r="A248" s="5"/>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 customHeight="1" x14ac:dyDescent="0.5">
      <c r="A249" s="5"/>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 customHeight="1" x14ac:dyDescent="0.5">
      <c r="A250" s="5"/>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 customHeight="1" x14ac:dyDescent="0.5">
      <c r="A251" s="5"/>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 customHeight="1" x14ac:dyDescent="0.5">
      <c r="A252" s="5"/>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sheetData>
  <sheetProtection password="ED20" sheet="1" scenarios="1"/>
  <mergeCells count="4">
    <mergeCell ref="B3:H3"/>
    <mergeCell ref="B28:H28"/>
    <mergeCell ref="B42:H42"/>
    <mergeCell ref="B43:H73"/>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244"/>
  <sheetViews>
    <sheetView showGridLines="0" workbookViewId="0">
      <pane ySplit="3" topLeftCell="A4" activePane="bottomLeft" state="frozen"/>
      <selection activeCell="C20" sqref="C20"/>
      <selection pane="bottomLeft" activeCell="Z12" sqref="Z12"/>
    </sheetView>
  </sheetViews>
  <sheetFormatPr defaultColWidth="12.625" defaultRowHeight="15" customHeight="1" x14ac:dyDescent="0.65"/>
  <cols>
    <col min="1" max="1" width="25.625" style="34" customWidth="1"/>
    <col min="2" max="10" width="12.625" style="34" customWidth="1"/>
    <col min="11" max="11" width="2.625" style="34" customWidth="1"/>
    <col min="12" max="12" width="25.625" style="34" customWidth="1"/>
    <col min="13" max="21" width="12.625" style="34" customWidth="1"/>
    <col min="22" max="22" width="2.625" style="34" customWidth="1"/>
    <col min="23" max="23" width="5.625" style="34" customWidth="1"/>
    <col min="24" max="24" width="14.5" style="34" bestFit="1" customWidth="1"/>
    <col min="25" max="27" width="10.625" style="34" customWidth="1"/>
    <col min="28" max="29" width="12.625" style="34" customWidth="1"/>
    <col min="30" max="31" width="10.625" style="34" customWidth="1"/>
    <col min="32" max="16384" width="12.625" style="34"/>
  </cols>
  <sheetData>
    <row r="1" spans="1:31" ht="39.950000000000003" customHeight="1" x14ac:dyDescent="0.65">
      <c r="A1" s="86" t="s">
        <v>342</v>
      </c>
      <c r="B1" s="735" t="s">
        <v>367</v>
      </c>
      <c r="C1" s="735"/>
      <c r="D1" s="735"/>
    </row>
    <row r="3" spans="1:31" ht="30" customHeight="1" x14ac:dyDescent="0.65">
      <c r="A3" s="742" t="s">
        <v>343</v>
      </c>
      <c r="B3" s="743"/>
      <c r="C3" s="743"/>
      <c r="D3" s="743"/>
      <c r="E3" s="743"/>
      <c r="F3" s="743"/>
      <c r="G3" s="743"/>
      <c r="H3" s="369" t="s">
        <v>295</v>
      </c>
      <c r="I3" s="370">
        <f>IFERROR(I12,0)</f>
        <v>0</v>
      </c>
      <c r="J3" s="371"/>
      <c r="L3" s="744" t="s">
        <v>248</v>
      </c>
      <c r="M3" s="744"/>
      <c r="N3" s="744"/>
      <c r="O3" s="744"/>
      <c r="P3" s="744"/>
      <c r="Q3" s="744"/>
      <c r="R3" s="744"/>
      <c r="S3" s="378" t="s">
        <v>295</v>
      </c>
      <c r="T3" s="379">
        <f>IFERROR(T56,0)</f>
        <v>0</v>
      </c>
      <c r="U3" s="371"/>
      <c r="W3" s="730" t="s">
        <v>344</v>
      </c>
      <c r="X3" s="731"/>
      <c r="Y3" s="731"/>
      <c r="Z3" s="731"/>
      <c r="AA3" s="731"/>
      <c r="AB3" s="731"/>
      <c r="AC3" s="732"/>
      <c r="AD3" s="387" t="s">
        <v>295</v>
      </c>
      <c r="AE3" s="381">
        <f>IFERROR(SUM(AC6:AC13),0)</f>
        <v>0</v>
      </c>
    </row>
    <row r="4" spans="1:31" ht="15" customHeight="1" x14ac:dyDescent="0.65">
      <c r="A4" s="739" t="s">
        <v>249</v>
      </c>
      <c r="B4" s="740"/>
      <c r="C4" s="740"/>
      <c r="D4" s="740"/>
      <c r="E4" s="740"/>
      <c r="F4" s="740"/>
      <c r="G4" s="740"/>
      <c r="H4" s="740"/>
      <c r="I4" s="740"/>
      <c r="J4" s="741"/>
      <c r="L4" s="736" t="s">
        <v>249</v>
      </c>
      <c r="M4" s="737"/>
      <c r="N4" s="737"/>
      <c r="O4" s="737"/>
      <c r="P4" s="737"/>
      <c r="Q4" s="737"/>
      <c r="R4" s="737"/>
      <c r="S4" s="737"/>
      <c r="T4" s="737"/>
      <c r="U4" s="738"/>
      <c r="W4" s="733" t="s">
        <v>250</v>
      </c>
      <c r="X4" s="734"/>
      <c r="Y4" s="734"/>
      <c r="Z4" s="734"/>
      <c r="AA4" s="734"/>
      <c r="AB4" s="734"/>
      <c r="AC4" s="734"/>
      <c r="AD4" s="734"/>
      <c r="AE4" s="734"/>
    </row>
    <row r="5" spans="1:31" ht="15" customHeight="1" x14ac:dyDescent="0.65">
      <c r="A5" s="35"/>
      <c r="B5" s="87" t="s">
        <v>224</v>
      </c>
      <c r="C5" s="87" t="s">
        <v>225</v>
      </c>
      <c r="D5" s="87" t="s">
        <v>226</v>
      </c>
      <c r="E5" s="87" t="s">
        <v>227</v>
      </c>
      <c r="F5" s="87" t="s">
        <v>228</v>
      </c>
      <c r="G5" s="87" t="s">
        <v>229</v>
      </c>
      <c r="H5" s="87" t="s">
        <v>366</v>
      </c>
      <c r="I5" s="87" t="s">
        <v>345</v>
      </c>
      <c r="J5" s="87" t="s">
        <v>365</v>
      </c>
      <c r="L5" s="35"/>
      <c r="M5" s="87" t="s">
        <v>224</v>
      </c>
      <c r="N5" s="87" t="s">
        <v>225</v>
      </c>
      <c r="O5" s="87" t="s">
        <v>226</v>
      </c>
      <c r="P5" s="87" t="s">
        <v>227</v>
      </c>
      <c r="Q5" s="87" t="s">
        <v>228</v>
      </c>
      <c r="R5" s="87" t="s">
        <v>229</v>
      </c>
      <c r="S5" s="87" t="s">
        <v>366</v>
      </c>
      <c r="T5" s="87" t="s">
        <v>345</v>
      </c>
      <c r="U5" s="87" t="s">
        <v>365</v>
      </c>
      <c r="W5" s="36"/>
      <c r="X5" s="87" t="s">
        <v>251</v>
      </c>
      <c r="Y5" s="87" t="s">
        <v>346</v>
      </c>
      <c r="Z5" s="87" t="s">
        <v>274</v>
      </c>
      <c r="AA5" s="87" t="s">
        <v>253</v>
      </c>
      <c r="AB5" s="87" t="s">
        <v>254</v>
      </c>
      <c r="AC5" s="87" t="s">
        <v>255</v>
      </c>
      <c r="AD5" s="88" t="s">
        <v>114</v>
      </c>
      <c r="AE5" s="89">
        <v>0.5</v>
      </c>
    </row>
    <row r="6" spans="1:31" ht="45" customHeight="1" x14ac:dyDescent="0.65">
      <c r="A6" s="90" t="s">
        <v>256</v>
      </c>
      <c r="B6" s="47"/>
      <c r="C6" s="47"/>
      <c r="D6" s="47"/>
      <c r="E6" s="47"/>
      <c r="F6" s="47"/>
      <c r="G6" s="47"/>
      <c r="H6" s="47"/>
      <c r="I6" s="372"/>
      <c r="J6" s="372"/>
      <c r="L6" s="90" t="s">
        <v>256</v>
      </c>
      <c r="M6" s="108"/>
      <c r="N6" s="108"/>
      <c r="O6" s="108"/>
      <c r="P6" s="108"/>
      <c r="Q6" s="108"/>
      <c r="R6" s="47"/>
      <c r="S6" s="47"/>
      <c r="T6" s="372"/>
      <c r="U6" s="372"/>
      <c r="W6" s="36">
        <v>1</v>
      </c>
      <c r="X6" s="37" t="s">
        <v>257</v>
      </c>
      <c r="Y6" s="384">
        <v>1</v>
      </c>
      <c r="Z6" s="384" t="s">
        <v>258</v>
      </c>
      <c r="AA6" s="384" t="s">
        <v>259</v>
      </c>
      <c r="AB6" s="48">
        <v>0</v>
      </c>
      <c r="AC6" s="386">
        <f t="shared" ref="AC6:AC13" si="0">SUM(AB6*30)*$AE$5</f>
        <v>0</v>
      </c>
      <c r="AD6" s="38" t="s">
        <v>260</v>
      </c>
      <c r="AE6" s="384" t="str">
        <f>CONCATENATE($AE$5*100,"%"," occ rate")</f>
        <v>50% occ rate</v>
      </c>
    </row>
    <row r="7" spans="1:31" ht="15" customHeight="1" x14ac:dyDescent="0.65">
      <c r="A7" s="90" t="s">
        <v>233</v>
      </c>
      <c r="B7" s="106">
        <v>1</v>
      </c>
      <c r="C7" s="106">
        <v>0</v>
      </c>
      <c r="D7" s="106">
        <v>0</v>
      </c>
      <c r="E7" s="106">
        <v>0</v>
      </c>
      <c r="F7" s="106">
        <v>0</v>
      </c>
      <c r="G7" s="106">
        <v>0</v>
      </c>
      <c r="H7" s="106">
        <v>0</v>
      </c>
      <c r="I7" s="373"/>
      <c r="J7" s="373"/>
      <c r="L7" s="90" t="s">
        <v>233</v>
      </c>
      <c r="M7" s="106">
        <v>1</v>
      </c>
      <c r="N7" s="106">
        <v>0</v>
      </c>
      <c r="O7" s="106">
        <v>0</v>
      </c>
      <c r="P7" s="106">
        <v>0</v>
      </c>
      <c r="Q7" s="106">
        <v>0</v>
      </c>
      <c r="R7" s="106">
        <v>0</v>
      </c>
      <c r="S7" s="106">
        <v>0</v>
      </c>
      <c r="T7" s="380"/>
      <c r="U7" s="373"/>
      <c r="W7" s="39">
        <v>1</v>
      </c>
      <c r="X7" s="37" t="s">
        <v>347</v>
      </c>
      <c r="Y7" s="384">
        <v>0</v>
      </c>
      <c r="Z7" s="384">
        <v>1</v>
      </c>
      <c r="AA7" s="384" t="s">
        <v>259</v>
      </c>
      <c r="AB7" s="48">
        <v>0</v>
      </c>
      <c r="AC7" s="386">
        <f t="shared" si="0"/>
        <v>0</v>
      </c>
      <c r="AD7" s="38" t="s">
        <v>261</v>
      </c>
      <c r="AE7" s="384" t="str">
        <f t="shared" ref="AE7:AE13" si="1">CONCATENATE($AE$5*100,"%"," occ rate")</f>
        <v>50% occ rate</v>
      </c>
    </row>
    <row r="8" spans="1:31" ht="15" customHeight="1" x14ac:dyDescent="0.65">
      <c r="A8" s="35" t="s">
        <v>346</v>
      </c>
      <c r="B8" s="47"/>
      <c r="C8" s="47"/>
      <c r="D8" s="47"/>
      <c r="E8" s="47"/>
      <c r="F8" s="47"/>
      <c r="G8" s="47"/>
      <c r="H8" s="47"/>
      <c r="I8" s="374">
        <f>SUMPRODUCT($B8:$H8,$B$7:$H$7)/SUM($B$7:$H$7)</f>
        <v>0</v>
      </c>
      <c r="J8" s="374">
        <f>I8</f>
        <v>0</v>
      </c>
      <c r="L8" s="35" t="s">
        <v>346</v>
      </c>
      <c r="M8" s="47"/>
      <c r="N8" s="47"/>
      <c r="O8" s="47"/>
      <c r="P8" s="47"/>
      <c r="Q8" s="47"/>
      <c r="R8" s="47"/>
      <c r="S8" s="47"/>
      <c r="T8" s="374">
        <f>SUMPRODUCT($M8:$S8,$M$7:$S$7)/SUM($M$7:$S$7)</f>
        <v>0</v>
      </c>
      <c r="U8" s="374">
        <f>T8</f>
        <v>0</v>
      </c>
      <c r="W8" s="36">
        <v>3</v>
      </c>
      <c r="X8" s="37" t="s">
        <v>262</v>
      </c>
      <c r="Y8" s="384">
        <v>1</v>
      </c>
      <c r="Z8" s="384">
        <v>1</v>
      </c>
      <c r="AA8" s="384" t="s">
        <v>259</v>
      </c>
      <c r="AB8" s="48">
        <v>0</v>
      </c>
      <c r="AC8" s="386">
        <f t="shared" si="0"/>
        <v>0</v>
      </c>
      <c r="AD8" s="38" t="s">
        <v>261</v>
      </c>
      <c r="AE8" s="384" t="str">
        <f t="shared" si="1"/>
        <v>50% occ rate</v>
      </c>
    </row>
    <row r="9" spans="1:31" ht="15" customHeight="1" x14ac:dyDescent="0.65">
      <c r="A9" s="35" t="s">
        <v>274</v>
      </c>
      <c r="B9" s="47"/>
      <c r="C9" s="47"/>
      <c r="D9" s="47"/>
      <c r="E9" s="47"/>
      <c r="F9" s="47"/>
      <c r="G9" s="47"/>
      <c r="H9" s="47"/>
      <c r="I9" s="375">
        <f>SUMPRODUCT($B9:$H9,$B$7:$H$7)/SUM($B$7:$H$7)</f>
        <v>0</v>
      </c>
      <c r="J9" s="375"/>
      <c r="L9" s="35" t="s">
        <v>274</v>
      </c>
      <c r="M9" s="47"/>
      <c r="N9" s="47"/>
      <c r="O9" s="47"/>
      <c r="P9" s="47"/>
      <c r="Q9" s="47"/>
      <c r="R9" s="47"/>
      <c r="S9" s="47"/>
      <c r="T9" s="375">
        <f>SUMPRODUCT($M9:$S9,$M$7:$S$7)/SUM($M$7:$S$7)</f>
        <v>0</v>
      </c>
      <c r="U9" s="375"/>
      <c r="W9" s="36">
        <v>4</v>
      </c>
      <c r="X9" s="37" t="s">
        <v>262</v>
      </c>
      <c r="Y9" s="384">
        <v>2</v>
      </c>
      <c r="Z9" s="384">
        <v>1</v>
      </c>
      <c r="AA9" s="384" t="s">
        <v>263</v>
      </c>
      <c r="AB9" s="48">
        <v>0</v>
      </c>
      <c r="AC9" s="386">
        <f t="shared" si="0"/>
        <v>0</v>
      </c>
      <c r="AD9" s="38" t="s">
        <v>261</v>
      </c>
      <c r="AE9" s="384" t="str">
        <f t="shared" si="1"/>
        <v>50% occ rate</v>
      </c>
    </row>
    <row r="10" spans="1:31" ht="15" customHeight="1" x14ac:dyDescent="0.65">
      <c r="A10" s="35" t="s">
        <v>264</v>
      </c>
      <c r="B10" s="83">
        <v>0</v>
      </c>
      <c r="C10" s="83">
        <v>0</v>
      </c>
      <c r="D10" s="83">
        <v>0</v>
      </c>
      <c r="E10" s="83">
        <v>0</v>
      </c>
      <c r="F10" s="83">
        <v>0</v>
      </c>
      <c r="G10" s="83">
        <v>0</v>
      </c>
      <c r="H10" s="83">
        <v>0</v>
      </c>
      <c r="I10" s="376">
        <f>SUMPRODUCT($B10:$H10,$B$7:$H$7)/SUM($B$7:$H$7)</f>
        <v>0</v>
      </c>
      <c r="J10" s="83">
        <v>0</v>
      </c>
      <c r="L10" s="35" t="s">
        <v>264</v>
      </c>
      <c r="M10" s="83">
        <v>0</v>
      </c>
      <c r="N10" s="83">
        <v>0</v>
      </c>
      <c r="O10" s="83">
        <v>0</v>
      </c>
      <c r="P10" s="83">
        <v>0</v>
      </c>
      <c r="Q10" s="83">
        <v>0</v>
      </c>
      <c r="R10" s="83">
        <v>0</v>
      </c>
      <c r="S10" s="83">
        <v>0</v>
      </c>
      <c r="T10" s="376">
        <f>SUMPRODUCT($M10:$S10,$M$7:$S$7)/SUM($M$7:$S$7)</f>
        <v>0</v>
      </c>
      <c r="U10" s="83">
        <v>0</v>
      </c>
      <c r="W10" s="36">
        <v>5</v>
      </c>
      <c r="X10" s="40" t="s">
        <v>211</v>
      </c>
      <c r="Y10" s="384">
        <v>1</v>
      </c>
      <c r="Z10" s="384">
        <v>1</v>
      </c>
      <c r="AA10" s="385" t="s">
        <v>259</v>
      </c>
      <c r="AB10" s="48">
        <v>0</v>
      </c>
      <c r="AC10" s="386">
        <f t="shared" si="0"/>
        <v>0</v>
      </c>
      <c r="AD10" s="38" t="s">
        <v>261</v>
      </c>
      <c r="AE10" s="384" t="str">
        <f t="shared" si="1"/>
        <v>50% occ rate</v>
      </c>
    </row>
    <row r="11" spans="1:31" ht="15" customHeight="1" x14ac:dyDescent="0.65">
      <c r="A11" s="35" t="s">
        <v>287</v>
      </c>
      <c r="B11" s="91"/>
      <c r="C11" s="91"/>
      <c r="D11" s="91"/>
      <c r="E11" s="91"/>
      <c r="F11" s="91"/>
      <c r="G11" s="91"/>
      <c r="H11" s="91"/>
      <c r="I11" s="107">
        <v>1</v>
      </c>
      <c r="J11" s="374">
        <f>I11</f>
        <v>1</v>
      </c>
      <c r="L11" s="35" t="s">
        <v>287</v>
      </c>
      <c r="M11" s="92"/>
      <c r="N11" s="92"/>
      <c r="O11" s="92"/>
      <c r="P11" s="92"/>
      <c r="Q11" s="92"/>
      <c r="R11" s="92"/>
      <c r="S11" s="92"/>
      <c r="T11" s="109">
        <v>1</v>
      </c>
      <c r="U11" s="374">
        <f>T11</f>
        <v>1</v>
      </c>
      <c r="W11" s="36">
        <v>6</v>
      </c>
      <c r="X11" s="37" t="s">
        <v>211</v>
      </c>
      <c r="Y11" s="384">
        <v>2</v>
      </c>
      <c r="Z11" s="384">
        <v>1</v>
      </c>
      <c r="AA11" s="384" t="s">
        <v>263</v>
      </c>
      <c r="AB11" s="48">
        <v>0</v>
      </c>
      <c r="AC11" s="386">
        <f t="shared" si="0"/>
        <v>0</v>
      </c>
      <c r="AD11" s="38" t="s">
        <v>261</v>
      </c>
      <c r="AE11" s="384" t="str">
        <f t="shared" si="1"/>
        <v>50% occ rate</v>
      </c>
    </row>
    <row r="12" spans="1:31" ht="15" customHeight="1" x14ac:dyDescent="0.65">
      <c r="A12" s="35" t="s">
        <v>295</v>
      </c>
      <c r="B12" s="91"/>
      <c r="C12" s="91"/>
      <c r="D12" s="91"/>
      <c r="E12" s="91"/>
      <c r="F12" s="91"/>
      <c r="G12" s="91"/>
      <c r="H12" s="91"/>
      <c r="I12" s="377">
        <f>I10*I11</f>
        <v>0</v>
      </c>
      <c r="J12" s="377">
        <f>J10*J11</f>
        <v>0</v>
      </c>
      <c r="L12" s="35" t="s">
        <v>295</v>
      </c>
      <c r="M12" s="92"/>
      <c r="N12" s="92"/>
      <c r="O12" s="92"/>
      <c r="P12" s="92"/>
      <c r="Q12" s="92"/>
      <c r="R12" s="92"/>
      <c r="S12" s="92"/>
      <c r="T12" s="381">
        <f>T10*T11</f>
        <v>0</v>
      </c>
      <c r="U12" s="377">
        <f>U10*U11</f>
        <v>0</v>
      </c>
      <c r="W12" s="36">
        <v>7</v>
      </c>
      <c r="X12" s="37" t="s">
        <v>207</v>
      </c>
      <c r="Y12" s="384">
        <v>3</v>
      </c>
      <c r="Z12" s="384">
        <v>2</v>
      </c>
      <c r="AA12" s="384" t="s">
        <v>266</v>
      </c>
      <c r="AB12" s="48">
        <v>0</v>
      </c>
      <c r="AC12" s="386">
        <f t="shared" si="0"/>
        <v>0</v>
      </c>
      <c r="AD12" s="38" t="s">
        <v>267</v>
      </c>
      <c r="AE12" s="384" t="str">
        <f t="shared" si="1"/>
        <v>50% occ rate</v>
      </c>
    </row>
    <row r="13" spans="1:31" ht="15" customHeight="1" x14ac:dyDescent="0.65">
      <c r="A13" s="93"/>
      <c r="B13" s="41"/>
      <c r="C13" s="41"/>
      <c r="D13" s="41"/>
      <c r="E13" s="41"/>
      <c r="F13" s="41"/>
      <c r="G13" s="41"/>
      <c r="H13" s="41"/>
      <c r="I13" s="41"/>
      <c r="W13" s="36">
        <v>8</v>
      </c>
      <c r="X13" s="37" t="s">
        <v>207</v>
      </c>
      <c r="Y13" s="384">
        <v>4</v>
      </c>
      <c r="Z13" s="384">
        <v>2</v>
      </c>
      <c r="AA13" s="384" t="s">
        <v>268</v>
      </c>
      <c r="AB13" s="48">
        <v>0</v>
      </c>
      <c r="AC13" s="386">
        <f t="shared" si="0"/>
        <v>0</v>
      </c>
      <c r="AD13" s="38" t="s">
        <v>261</v>
      </c>
      <c r="AE13" s="384" t="str">
        <f t="shared" si="1"/>
        <v>50% occ rate</v>
      </c>
    </row>
    <row r="14" spans="1:31" ht="15" customHeight="1" x14ac:dyDescent="0.65">
      <c r="A14" s="745" t="s">
        <v>348</v>
      </c>
      <c r="B14" s="746"/>
      <c r="C14" s="746"/>
      <c r="D14" s="746"/>
      <c r="E14" s="746"/>
      <c r="F14" s="746"/>
      <c r="G14" s="746"/>
      <c r="H14" s="746"/>
      <c r="I14" s="747"/>
      <c r="J14" s="116"/>
    </row>
    <row r="15" spans="1:31" ht="15" customHeight="1" x14ac:dyDescent="0.65">
      <c r="A15" s="721"/>
      <c r="B15" s="722"/>
      <c r="C15" s="722"/>
      <c r="D15" s="722"/>
      <c r="E15" s="722"/>
      <c r="F15" s="722"/>
      <c r="G15" s="722"/>
      <c r="H15" s="722"/>
      <c r="I15" s="722"/>
      <c r="J15" s="723"/>
      <c r="W15" s="748" t="s">
        <v>349</v>
      </c>
      <c r="X15" s="748"/>
      <c r="Y15" s="748"/>
      <c r="Z15" s="748"/>
      <c r="AA15" s="748"/>
      <c r="AB15" s="748"/>
      <c r="AC15" s="748"/>
      <c r="AD15" s="748"/>
      <c r="AE15" s="748"/>
    </row>
    <row r="16" spans="1:31" ht="15" customHeight="1" x14ac:dyDescent="0.65">
      <c r="A16" s="724"/>
      <c r="B16" s="725"/>
      <c r="C16" s="725"/>
      <c r="D16" s="725"/>
      <c r="E16" s="725"/>
      <c r="F16" s="725"/>
      <c r="G16" s="725"/>
      <c r="H16" s="725"/>
      <c r="I16" s="725"/>
      <c r="J16" s="726"/>
      <c r="L16" s="758" t="s">
        <v>265</v>
      </c>
      <c r="M16" s="758"/>
      <c r="N16" s="758"/>
      <c r="O16" s="758"/>
      <c r="P16" s="758"/>
      <c r="Q16" s="758"/>
      <c r="R16" s="758"/>
      <c r="S16" s="758"/>
      <c r="T16" s="758"/>
      <c r="U16" s="758"/>
      <c r="W16" s="749"/>
      <c r="X16" s="750"/>
      <c r="Y16" s="750"/>
      <c r="Z16" s="750"/>
      <c r="AA16" s="750"/>
      <c r="AB16" s="750"/>
      <c r="AC16" s="750"/>
      <c r="AD16" s="750"/>
      <c r="AE16" s="751"/>
    </row>
    <row r="17" spans="1:31" ht="15" customHeight="1" x14ac:dyDescent="0.65">
      <c r="A17" s="724"/>
      <c r="B17" s="725"/>
      <c r="C17" s="725"/>
      <c r="D17" s="725"/>
      <c r="E17" s="725"/>
      <c r="F17" s="725"/>
      <c r="G17" s="725"/>
      <c r="H17" s="725"/>
      <c r="I17" s="725"/>
      <c r="J17" s="726"/>
      <c r="L17" s="42"/>
      <c r="M17" s="94" t="s">
        <v>224</v>
      </c>
      <c r="N17" s="94" t="s">
        <v>225</v>
      </c>
      <c r="O17" s="94" t="s">
        <v>226</v>
      </c>
      <c r="P17" s="94" t="s">
        <v>227</v>
      </c>
      <c r="Q17" s="94" t="s">
        <v>228</v>
      </c>
      <c r="R17" s="94" t="s">
        <v>229</v>
      </c>
      <c r="S17" s="87" t="s">
        <v>366</v>
      </c>
      <c r="T17" s="94" t="s">
        <v>345</v>
      </c>
      <c r="U17" s="87" t="s">
        <v>365</v>
      </c>
      <c r="W17" s="752"/>
      <c r="X17" s="753"/>
      <c r="Y17" s="753"/>
      <c r="Z17" s="753"/>
      <c r="AA17" s="753"/>
      <c r="AB17" s="753"/>
      <c r="AC17" s="753"/>
      <c r="AD17" s="753"/>
      <c r="AE17" s="754"/>
    </row>
    <row r="18" spans="1:31" ht="45" customHeight="1" x14ac:dyDescent="0.65">
      <c r="A18" s="724"/>
      <c r="B18" s="725"/>
      <c r="C18" s="725"/>
      <c r="D18" s="725"/>
      <c r="E18" s="725"/>
      <c r="F18" s="725"/>
      <c r="G18" s="725"/>
      <c r="H18" s="725"/>
      <c r="I18" s="725"/>
      <c r="J18" s="726"/>
      <c r="L18" s="90" t="s">
        <v>256</v>
      </c>
      <c r="M18" s="47"/>
      <c r="N18" s="108"/>
      <c r="O18" s="108"/>
      <c r="P18" s="108"/>
      <c r="Q18" s="108"/>
      <c r="R18" s="47"/>
      <c r="S18" s="47"/>
      <c r="T18" s="372"/>
      <c r="U18" s="372"/>
      <c r="W18" s="752"/>
      <c r="X18" s="753"/>
      <c r="Y18" s="753"/>
      <c r="Z18" s="753"/>
      <c r="AA18" s="753"/>
      <c r="AB18" s="753"/>
      <c r="AC18" s="753"/>
      <c r="AD18" s="753"/>
      <c r="AE18" s="754"/>
    </row>
    <row r="19" spans="1:31" ht="15" customHeight="1" x14ac:dyDescent="0.65">
      <c r="A19" s="724"/>
      <c r="B19" s="725"/>
      <c r="C19" s="725"/>
      <c r="D19" s="725"/>
      <c r="E19" s="725"/>
      <c r="F19" s="725"/>
      <c r="G19" s="725"/>
      <c r="H19" s="725"/>
      <c r="I19" s="725"/>
      <c r="J19" s="726"/>
      <c r="L19" s="90" t="s">
        <v>233</v>
      </c>
      <c r="M19" s="106">
        <v>1</v>
      </c>
      <c r="N19" s="106">
        <v>0</v>
      </c>
      <c r="O19" s="106">
        <v>0</v>
      </c>
      <c r="P19" s="106">
        <v>0</v>
      </c>
      <c r="Q19" s="106">
        <v>0</v>
      </c>
      <c r="R19" s="106">
        <v>0</v>
      </c>
      <c r="S19" s="106">
        <v>0</v>
      </c>
      <c r="T19" s="380"/>
      <c r="U19" s="380"/>
      <c r="W19" s="752"/>
      <c r="X19" s="753"/>
      <c r="Y19" s="753"/>
      <c r="Z19" s="753"/>
      <c r="AA19" s="753"/>
      <c r="AB19" s="753"/>
      <c r="AC19" s="753"/>
      <c r="AD19" s="753"/>
      <c r="AE19" s="754"/>
    </row>
    <row r="20" spans="1:31" ht="15" customHeight="1" x14ac:dyDescent="0.65">
      <c r="A20" s="724"/>
      <c r="B20" s="725"/>
      <c r="C20" s="725"/>
      <c r="D20" s="725"/>
      <c r="E20" s="725"/>
      <c r="F20" s="725"/>
      <c r="G20" s="725"/>
      <c r="H20" s="725"/>
      <c r="I20" s="725"/>
      <c r="J20" s="726"/>
      <c r="L20" s="35" t="s">
        <v>346</v>
      </c>
      <c r="M20" s="47"/>
      <c r="N20" s="47"/>
      <c r="O20" s="47"/>
      <c r="P20" s="47"/>
      <c r="Q20" s="47"/>
      <c r="R20" s="47"/>
      <c r="S20" s="47"/>
      <c r="T20" s="374">
        <f>SUMPRODUCT($M20:$S20,$M$19:$S$19)/SUM($M$7:$S$7)</f>
        <v>0</v>
      </c>
      <c r="U20" s="374">
        <f>T20</f>
        <v>0</v>
      </c>
      <c r="W20" s="752"/>
      <c r="X20" s="753"/>
      <c r="Y20" s="753"/>
      <c r="Z20" s="753"/>
      <c r="AA20" s="753"/>
      <c r="AB20" s="753"/>
      <c r="AC20" s="753"/>
      <c r="AD20" s="753"/>
      <c r="AE20" s="754"/>
    </row>
    <row r="21" spans="1:31" ht="15" customHeight="1" x14ac:dyDescent="0.65">
      <c r="A21" s="724"/>
      <c r="B21" s="725"/>
      <c r="C21" s="725"/>
      <c r="D21" s="725"/>
      <c r="E21" s="725"/>
      <c r="F21" s="725"/>
      <c r="G21" s="725"/>
      <c r="H21" s="725"/>
      <c r="I21" s="725"/>
      <c r="J21" s="726"/>
      <c r="L21" s="35" t="s">
        <v>274</v>
      </c>
      <c r="M21" s="47"/>
      <c r="N21" s="47"/>
      <c r="O21" s="47"/>
      <c r="P21" s="47"/>
      <c r="Q21" s="47"/>
      <c r="R21" s="47"/>
      <c r="S21" s="47"/>
      <c r="T21" s="375">
        <f>SUMPRODUCT($M21:$S21,$M$19:$S$19)/SUM($M$7:$S$7)</f>
        <v>0</v>
      </c>
      <c r="U21" s="375"/>
      <c r="W21" s="752"/>
      <c r="X21" s="753"/>
      <c r="Y21" s="753"/>
      <c r="Z21" s="753"/>
      <c r="AA21" s="753"/>
      <c r="AB21" s="753"/>
      <c r="AC21" s="753"/>
      <c r="AD21" s="753"/>
      <c r="AE21" s="754"/>
    </row>
    <row r="22" spans="1:31" ht="15" customHeight="1" x14ac:dyDescent="0.65">
      <c r="A22" s="724"/>
      <c r="B22" s="725"/>
      <c r="C22" s="725"/>
      <c r="D22" s="725"/>
      <c r="E22" s="725"/>
      <c r="F22" s="725"/>
      <c r="G22" s="725"/>
      <c r="H22" s="725"/>
      <c r="I22" s="725"/>
      <c r="J22" s="726"/>
      <c r="L22" s="35" t="s">
        <v>264</v>
      </c>
      <c r="M22" s="83">
        <v>0</v>
      </c>
      <c r="N22" s="83">
        <v>0</v>
      </c>
      <c r="O22" s="83">
        <v>0</v>
      </c>
      <c r="P22" s="83">
        <v>0</v>
      </c>
      <c r="Q22" s="83">
        <v>0</v>
      </c>
      <c r="R22" s="83">
        <v>0</v>
      </c>
      <c r="S22" s="83">
        <v>0</v>
      </c>
      <c r="T22" s="376">
        <f>SUMPRODUCT($M22:$S22,$M$19:$S$19)/SUM($M$19:$S$19)</f>
        <v>0</v>
      </c>
      <c r="U22" s="83">
        <v>0</v>
      </c>
      <c r="W22" s="752"/>
      <c r="X22" s="753"/>
      <c r="Y22" s="753"/>
      <c r="Z22" s="753"/>
      <c r="AA22" s="753"/>
      <c r="AB22" s="753"/>
      <c r="AC22" s="753"/>
      <c r="AD22" s="753"/>
      <c r="AE22" s="754"/>
    </row>
    <row r="23" spans="1:31" ht="15" customHeight="1" x14ac:dyDescent="0.65">
      <c r="A23" s="724"/>
      <c r="B23" s="725"/>
      <c r="C23" s="725"/>
      <c r="D23" s="725"/>
      <c r="E23" s="725"/>
      <c r="F23" s="725"/>
      <c r="G23" s="725"/>
      <c r="H23" s="725"/>
      <c r="I23" s="725"/>
      <c r="J23" s="726"/>
      <c r="L23" s="35" t="s">
        <v>287</v>
      </c>
      <c r="M23" s="44"/>
      <c r="N23" s="44"/>
      <c r="O23" s="44"/>
      <c r="P23" s="44"/>
      <c r="Q23" s="44"/>
      <c r="R23" s="44"/>
      <c r="S23" s="44"/>
      <c r="T23" s="109">
        <v>1</v>
      </c>
      <c r="U23" s="374">
        <f>T23</f>
        <v>1</v>
      </c>
      <c r="W23" s="752"/>
      <c r="X23" s="753"/>
      <c r="Y23" s="753"/>
      <c r="Z23" s="753"/>
      <c r="AA23" s="753"/>
      <c r="AB23" s="753"/>
      <c r="AC23" s="753"/>
      <c r="AD23" s="753"/>
      <c r="AE23" s="754"/>
    </row>
    <row r="24" spans="1:31" ht="15" customHeight="1" x14ac:dyDescent="0.65">
      <c r="A24" s="724"/>
      <c r="B24" s="725"/>
      <c r="C24" s="725"/>
      <c r="D24" s="725"/>
      <c r="E24" s="725"/>
      <c r="F24" s="725"/>
      <c r="G24" s="725"/>
      <c r="H24" s="725"/>
      <c r="I24" s="725"/>
      <c r="J24" s="726"/>
      <c r="L24" s="35" t="s">
        <v>295</v>
      </c>
      <c r="M24" s="44"/>
      <c r="N24" s="44"/>
      <c r="O24" s="44"/>
      <c r="P24" s="44"/>
      <c r="Q24" s="44"/>
      <c r="R24" s="44"/>
      <c r="S24" s="44"/>
      <c r="T24" s="381">
        <f>T22*T23</f>
        <v>0</v>
      </c>
      <c r="U24" s="381">
        <f>U22*U23</f>
        <v>0</v>
      </c>
      <c r="W24" s="752"/>
      <c r="X24" s="753"/>
      <c r="Y24" s="753"/>
      <c r="Z24" s="753"/>
      <c r="AA24" s="753"/>
      <c r="AB24" s="753"/>
      <c r="AC24" s="753"/>
      <c r="AD24" s="753"/>
      <c r="AE24" s="754"/>
    </row>
    <row r="25" spans="1:31" ht="15" customHeight="1" x14ac:dyDescent="0.65">
      <c r="A25" s="724"/>
      <c r="B25" s="725"/>
      <c r="C25" s="725"/>
      <c r="D25" s="725"/>
      <c r="E25" s="725"/>
      <c r="F25" s="725"/>
      <c r="G25" s="725"/>
      <c r="H25" s="725"/>
      <c r="I25" s="725"/>
      <c r="J25" s="726"/>
      <c r="W25" s="752"/>
      <c r="X25" s="753"/>
      <c r="Y25" s="753"/>
      <c r="Z25" s="753"/>
      <c r="AA25" s="753"/>
      <c r="AB25" s="753"/>
      <c r="AC25" s="753"/>
      <c r="AD25" s="753"/>
      <c r="AE25" s="754"/>
    </row>
    <row r="26" spans="1:31" ht="15" customHeight="1" x14ac:dyDescent="0.65">
      <c r="A26" s="724"/>
      <c r="B26" s="725"/>
      <c r="C26" s="725"/>
      <c r="D26" s="725"/>
      <c r="E26" s="725"/>
      <c r="F26" s="725"/>
      <c r="G26" s="725"/>
      <c r="H26" s="725"/>
      <c r="I26" s="725"/>
      <c r="J26" s="726"/>
      <c r="L26" s="765" t="s">
        <v>269</v>
      </c>
      <c r="M26" s="766"/>
      <c r="N26" s="766"/>
      <c r="O26" s="766"/>
      <c r="P26" s="766"/>
      <c r="Q26" s="766"/>
      <c r="R26" s="766"/>
      <c r="S26" s="766"/>
      <c r="T26" s="766"/>
      <c r="U26" s="767"/>
      <c r="W26" s="752"/>
      <c r="X26" s="753"/>
      <c r="Y26" s="753"/>
      <c r="Z26" s="753"/>
      <c r="AA26" s="753"/>
      <c r="AB26" s="753"/>
      <c r="AC26" s="753"/>
      <c r="AD26" s="753"/>
      <c r="AE26" s="754"/>
    </row>
    <row r="27" spans="1:31" ht="15" customHeight="1" x14ac:dyDescent="0.65">
      <c r="A27" s="724"/>
      <c r="B27" s="725"/>
      <c r="C27" s="725"/>
      <c r="D27" s="725"/>
      <c r="E27" s="725"/>
      <c r="F27" s="725"/>
      <c r="G27" s="725"/>
      <c r="H27" s="725"/>
      <c r="I27" s="725"/>
      <c r="J27" s="726"/>
      <c r="L27" s="35"/>
      <c r="M27" s="87" t="s">
        <v>224</v>
      </c>
      <c r="N27" s="87" t="s">
        <v>225</v>
      </c>
      <c r="O27" s="87" t="s">
        <v>226</v>
      </c>
      <c r="P27" s="87" t="s">
        <v>227</v>
      </c>
      <c r="Q27" s="87" t="s">
        <v>228</v>
      </c>
      <c r="R27" s="87" t="s">
        <v>229</v>
      </c>
      <c r="S27" s="87" t="s">
        <v>366</v>
      </c>
      <c r="T27" s="87" t="s">
        <v>345</v>
      </c>
      <c r="U27" s="87" t="s">
        <v>365</v>
      </c>
      <c r="W27" s="752"/>
      <c r="X27" s="753"/>
      <c r="Y27" s="753"/>
      <c r="Z27" s="753"/>
      <c r="AA27" s="753"/>
      <c r="AB27" s="753"/>
      <c r="AC27" s="753"/>
      <c r="AD27" s="753"/>
      <c r="AE27" s="754"/>
    </row>
    <row r="28" spans="1:31" ht="45" customHeight="1" x14ac:dyDescent="0.65">
      <c r="A28" s="724"/>
      <c r="B28" s="725"/>
      <c r="C28" s="725"/>
      <c r="D28" s="725"/>
      <c r="E28" s="725"/>
      <c r="F28" s="725"/>
      <c r="G28" s="725"/>
      <c r="H28" s="725"/>
      <c r="I28" s="725"/>
      <c r="J28" s="726"/>
      <c r="L28" s="90" t="s">
        <v>256</v>
      </c>
      <c r="M28" s="108"/>
      <c r="N28" s="108"/>
      <c r="O28" s="108"/>
      <c r="P28" s="108"/>
      <c r="Q28" s="108"/>
      <c r="R28" s="47"/>
      <c r="S28" s="47"/>
      <c r="T28" s="372"/>
      <c r="U28" s="372"/>
      <c r="W28" s="752"/>
      <c r="X28" s="753"/>
      <c r="Y28" s="753"/>
      <c r="Z28" s="753"/>
      <c r="AA28" s="753"/>
      <c r="AB28" s="753"/>
      <c r="AC28" s="753"/>
      <c r="AD28" s="753"/>
      <c r="AE28" s="754"/>
    </row>
    <row r="29" spans="1:31" ht="15" customHeight="1" x14ac:dyDescent="0.65">
      <c r="A29" s="724"/>
      <c r="B29" s="725"/>
      <c r="C29" s="725"/>
      <c r="D29" s="725"/>
      <c r="E29" s="725"/>
      <c r="F29" s="725"/>
      <c r="G29" s="725"/>
      <c r="H29" s="725"/>
      <c r="I29" s="725"/>
      <c r="J29" s="726"/>
      <c r="L29" s="90" t="s">
        <v>233</v>
      </c>
      <c r="M29" s="106">
        <v>1</v>
      </c>
      <c r="N29" s="106">
        <v>0</v>
      </c>
      <c r="O29" s="106">
        <v>0</v>
      </c>
      <c r="P29" s="106">
        <v>0</v>
      </c>
      <c r="Q29" s="106">
        <v>0</v>
      </c>
      <c r="R29" s="106">
        <v>0</v>
      </c>
      <c r="S29" s="106">
        <v>0</v>
      </c>
      <c r="T29" s="380"/>
      <c r="U29" s="380"/>
      <c r="W29" s="752"/>
      <c r="X29" s="753"/>
      <c r="Y29" s="753"/>
      <c r="Z29" s="753"/>
      <c r="AA29" s="753"/>
      <c r="AB29" s="753"/>
      <c r="AC29" s="753"/>
      <c r="AD29" s="753"/>
      <c r="AE29" s="754"/>
    </row>
    <row r="30" spans="1:31" ht="15" customHeight="1" x14ac:dyDescent="0.65">
      <c r="A30" s="724"/>
      <c r="B30" s="725"/>
      <c r="C30" s="725"/>
      <c r="D30" s="725"/>
      <c r="E30" s="725"/>
      <c r="F30" s="725"/>
      <c r="G30" s="725"/>
      <c r="H30" s="725"/>
      <c r="I30" s="725"/>
      <c r="J30" s="726"/>
      <c r="L30" s="35" t="s">
        <v>346</v>
      </c>
      <c r="M30" s="47"/>
      <c r="N30" s="47"/>
      <c r="O30" s="47"/>
      <c r="P30" s="47"/>
      <c r="Q30" s="47"/>
      <c r="R30" s="47"/>
      <c r="S30" s="47"/>
      <c r="T30" s="374">
        <f>SUMPRODUCT($M30:$S30,$M$29:$S$29)/SUM($M$7:$S$7)</f>
        <v>0</v>
      </c>
      <c r="U30" s="374">
        <f>T30</f>
        <v>0</v>
      </c>
      <c r="W30" s="752"/>
      <c r="X30" s="753"/>
      <c r="Y30" s="753"/>
      <c r="Z30" s="753"/>
      <c r="AA30" s="753"/>
      <c r="AB30" s="753"/>
      <c r="AC30" s="753"/>
      <c r="AD30" s="753"/>
      <c r="AE30" s="754"/>
    </row>
    <row r="31" spans="1:31" ht="15" customHeight="1" x14ac:dyDescent="0.65">
      <c r="A31" s="724"/>
      <c r="B31" s="725"/>
      <c r="C31" s="725"/>
      <c r="D31" s="725"/>
      <c r="E31" s="725"/>
      <c r="F31" s="725"/>
      <c r="G31" s="725"/>
      <c r="H31" s="725"/>
      <c r="I31" s="725"/>
      <c r="J31" s="726"/>
      <c r="L31" s="35" t="s">
        <v>274</v>
      </c>
      <c r="M31" s="47"/>
      <c r="N31" s="47"/>
      <c r="O31" s="47"/>
      <c r="P31" s="47"/>
      <c r="Q31" s="47"/>
      <c r="R31" s="47"/>
      <c r="S31" s="47"/>
      <c r="T31" s="375">
        <f>SUMPRODUCT($M31:$S31,$M$29:$S$29)/SUM($M$7:$S$7)</f>
        <v>0</v>
      </c>
      <c r="U31" s="375"/>
      <c r="W31" s="752"/>
      <c r="X31" s="753"/>
      <c r="Y31" s="753"/>
      <c r="Z31" s="753"/>
      <c r="AA31" s="753"/>
      <c r="AB31" s="753"/>
      <c r="AC31" s="753"/>
      <c r="AD31" s="753"/>
      <c r="AE31" s="754"/>
    </row>
    <row r="32" spans="1:31" ht="15" customHeight="1" x14ac:dyDescent="0.65">
      <c r="A32" s="724"/>
      <c r="B32" s="725"/>
      <c r="C32" s="725"/>
      <c r="D32" s="725"/>
      <c r="E32" s="725"/>
      <c r="F32" s="725"/>
      <c r="G32" s="725"/>
      <c r="H32" s="725"/>
      <c r="I32" s="725"/>
      <c r="J32" s="726"/>
      <c r="L32" s="35" t="s">
        <v>264</v>
      </c>
      <c r="M32" s="83">
        <v>0</v>
      </c>
      <c r="N32" s="83">
        <v>0</v>
      </c>
      <c r="O32" s="83">
        <v>0</v>
      </c>
      <c r="P32" s="83">
        <v>0</v>
      </c>
      <c r="Q32" s="83">
        <v>0</v>
      </c>
      <c r="R32" s="83">
        <v>0</v>
      </c>
      <c r="S32" s="83">
        <v>0</v>
      </c>
      <c r="T32" s="376">
        <f>SUMPRODUCT($M32:$S32,$M$29:$S$29)/SUM($M$29:$S$29)</f>
        <v>0</v>
      </c>
      <c r="U32" s="83">
        <v>0</v>
      </c>
      <c r="W32" s="752"/>
      <c r="X32" s="753"/>
      <c r="Y32" s="753"/>
      <c r="Z32" s="753"/>
      <c r="AA32" s="753"/>
      <c r="AB32" s="753"/>
      <c r="AC32" s="753"/>
      <c r="AD32" s="753"/>
      <c r="AE32" s="754"/>
    </row>
    <row r="33" spans="1:31" ht="15" customHeight="1" x14ac:dyDescent="0.65">
      <c r="A33" s="724"/>
      <c r="B33" s="725"/>
      <c r="C33" s="725"/>
      <c r="D33" s="725"/>
      <c r="E33" s="725"/>
      <c r="F33" s="725"/>
      <c r="G33" s="725"/>
      <c r="H33" s="725"/>
      <c r="I33" s="725"/>
      <c r="J33" s="726"/>
      <c r="L33" s="35" t="s">
        <v>287</v>
      </c>
      <c r="M33" s="44"/>
      <c r="N33" s="44"/>
      <c r="O33" s="44"/>
      <c r="P33" s="44"/>
      <c r="Q33" s="44"/>
      <c r="R33" s="44"/>
      <c r="S33" s="44"/>
      <c r="T33" s="109">
        <v>1</v>
      </c>
      <c r="U33" s="374">
        <f>T33</f>
        <v>1</v>
      </c>
      <c r="W33" s="752"/>
      <c r="X33" s="753"/>
      <c r="Y33" s="753"/>
      <c r="Z33" s="753"/>
      <c r="AA33" s="753"/>
      <c r="AB33" s="753"/>
      <c r="AC33" s="753"/>
      <c r="AD33" s="753"/>
      <c r="AE33" s="754"/>
    </row>
    <row r="34" spans="1:31" ht="15" customHeight="1" x14ac:dyDescent="0.65">
      <c r="A34" s="724"/>
      <c r="B34" s="725"/>
      <c r="C34" s="725"/>
      <c r="D34" s="725"/>
      <c r="E34" s="725"/>
      <c r="F34" s="725"/>
      <c r="G34" s="725"/>
      <c r="H34" s="725"/>
      <c r="I34" s="725"/>
      <c r="J34" s="726"/>
      <c r="L34" s="35" t="s">
        <v>295</v>
      </c>
      <c r="M34" s="44"/>
      <c r="N34" s="44"/>
      <c r="O34" s="44"/>
      <c r="P34" s="44"/>
      <c r="Q34" s="44"/>
      <c r="R34" s="44"/>
      <c r="S34" s="44"/>
      <c r="T34" s="381">
        <f>T32*T33</f>
        <v>0</v>
      </c>
      <c r="U34" s="381">
        <f>U32*U33</f>
        <v>0</v>
      </c>
      <c r="W34" s="755"/>
      <c r="X34" s="756"/>
      <c r="Y34" s="756"/>
      <c r="Z34" s="756"/>
      <c r="AA34" s="756"/>
      <c r="AB34" s="756"/>
      <c r="AC34" s="756"/>
      <c r="AD34" s="756"/>
      <c r="AE34" s="757"/>
    </row>
    <row r="35" spans="1:31" ht="15" customHeight="1" x14ac:dyDescent="0.65">
      <c r="A35" s="724"/>
      <c r="B35" s="725"/>
      <c r="C35" s="725"/>
      <c r="D35" s="725"/>
      <c r="E35" s="725"/>
      <c r="F35" s="725"/>
      <c r="G35" s="725"/>
      <c r="H35" s="725"/>
      <c r="I35" s="725"/>
      <c r="J35" s="726"/>
      <c r="L35" s="45"/>
      <c r="W35" s="43"/>
      <c r="X35" s="43"/>
      <c r="Y35" s="43"/>
      <c r="Z35" s="43"/>
      <c r="AA35" s="43"/>
      <c r="AB35" s="43"/>
      <c r="AC35" s="43"/>
      <c r="AD35" s="43"/>
      <c r="AE35" s="43"/>
    </row>
    <row r="36" spans="1:31" ht="15" customHeight="1" x14ac:dyDescent="0.65">
      <c r="A36" s="724"/>
      <c r="B36" s="725"/>
      <c r="C36" s="725"/>
      <c r="D36" s="725"/>
      <c r="E36" s="725"/>
      <c r="F36" s="725"/>
      <c r="G36" s="725"/>
      <c r="H36" s="725"/>
      <c r="I36" s="725"/>
      <c r="J36" s="726"/>
      <c r="L36" s="762" t="s">
        <v>350</v>
      </c>
      <c r="M36" s="763"/>
      <c r="N36" s="763"/>
      <c r="O36" s="763"/>
      <c r="P36" s="763"/>
      <c r="Q36" s="763"/>
      <c r="R36" s="763"/>
      <c r="S36" s="763"/>
      <c r="T36" s="763"/>
      <c r="U36" s="764"/>
      <c r="W36" s="43"/>
      <c r="X36" s="43"/>
      <c r="Y36" s="43"/>
      <c r="Z36" s="43"/>
      <c r="AA36" s="43"/>
      <c r="AB36" s="43"/>
      <c r="AC36" s="43"/>
      <c r="AD36" s="43"/>
      <c r="AE36" s="43"/>
    </row>
    <row r="37" spans="1:31" ht="15" customHeight="1" x14ac:dyDescent="0.65">
      <c r="A37" s="724"/>
      <c r="B37" s="725"/>
      <c r="C37" s="725"/>
      <c r="D37" s="725"/>
      <c r="E37" s="725"/>
      <c r="F37" s="725"/>
      <c r="G37" s="725"/>
      <c r="H37" s="725"/>
      <c r="I37" s="725"/>
      <c r="J37" s="726"/>
      <c r="L37" s="35"/>
      <c r="M37" s="87" t="s">
        <v>224</v>
      </c>
      <c r="N37" s="87" t="s">
        <v>225</v>
      </c>
      <c r="O37" s="87" t="s">
        <v>226</v>
      </c>
      <c r="P37" s="87" t="s">
        <v>227</v>
      </c>
      <c r="Q37" s="87" t="s">
        <v>228</v>
      </c>
      <c r="R37" s="87" t="s">
        <v>229</v>
      </c>
      <c r="S37" s="87" t="s">
        <v>366</v>
      </c>
      <c r="T37" s="87" t="s">
        <v>345</v>
      </c>
      <c r="U37" s="87" t="s">
        <v>365</v>
      </c>
      <c r="W37" s="43"/>
      <c r="X37" s="43"/>
      <c r="Y37" s="43"/>
      <c r="Z37" s="43"/>
      <c r="AA37" s="43"/>
      <c r="AB37" s="43"/>
      <c r="AC37" s="43"/>
      <c r="AD37" s="43"/>
      <c r="AE37" s="43"/>
    </row>
    <row r="38" spans="1:31" ht="45" customHeight="1" x14ac:dyDescent="0.65">
      <c r="A38" s="724"/>
      <c r="B38" s="725"/>
      <c r="C38" s="725"/>
      <c r="D38" s="725"/>
      <c r="E38" s="725"/>
      <c r="F38" s="725"/>
      <c r="G38" s="725"/>
      <c r="H38" s="725"/>
      <c r="I38" s="725"/>
      <c r="J38" s="726"/>
      <c r="L38" s="90" t="s">
        <v>256</v>
      </c>
      <c r="M38" s="108"/>
      <c r="N38" s="108"/>
      <c r="O38" s="108"/>
      <c r="P38" s="108"/>
      <c r="Q38" s="108"/>
      <c r="R38" s="47"/>
      <c r="S38" s="47"/>
      <c r="T38" s="382"/>
      <c r="U38" s="372"/>
      <c r="W38" s="43"/>
      <c r="X38" s="43"/>
      <c r="Y38" s="43"/>
      <c r="Z38" s="43"/>
      <c r="AA38" s="43"/>
      <c r="AB38" s="43"/>
      <c r="AC38" s="43"/>
      <c r="AD38" s="43"/>
      <c r="AE38" s="43"/>
    </row>
    <row r="39" spans="1:31" ht="15" customHeight="1" x14ac:dyDescent="0.65">
      <c r="A39" s="724"/>
      <c r="B39" s="725"/>
      <c r="C39" s="725"/>
      <c r="D39" s="725"/>
      <c r="E39" s="725"/>
      <c r="F39" s="725"/>
      <c r="G39" s="725"/>
      <c r="H39" s="725"/>
      <c r="I39" s="725"/>
      <c r="J39" s="726"/>
      <c r="L39" s="90" t="s">
        <v>233</v>
      </c>
      <c r="M39" s="106">
        <v>1</v>
      </c>
      <c r="N39" s="106">
        <v>0</v>
      </c>
      <c r="O39" s="106">
        <v>0</v>
      </c>
      <c r="P39" s="106">
        <v>0</v>
      </c>
      <c r="Q39" s="106">
        <v>0</v>
      </c>
      <c r="R39" s="106">
        <v>0</v>
      </c>
      <c r="S39" s="106">
        <v>0</v>
      </c>
      <c r="T39" s="383"/>
      <c r="U39" s="380"/>
      <c r="W39" s="43"/>
      <c r="X39" s="43"/>
      <c r="Y39" s="43"/>
      <c r="Z39" s="43"/>
      <c r="AA39" s="43"/>
      <c r="AB39" s="43"/>
      <c r="AC39" s="43"/>
      <c r="AD39" s="43"/>
      <c r="AE39" s="43"/>
    </row>
    <row r="40" spans="1:31" ht="15" customHeight="1" x14ac:dyDescent="0.65">
      <c r="A40" s="724"/>
      <c r="B40" s="725"/>
      <c r="C40" s="725"/>
      <c r="D40" s="725"/>
      <c r="E40" s="725"/>
      <c r="F40" s="725"/>
      <c r="G40" s="725"/>
      <c r="H40" s="725"/>
      <c r="I40" s="725"/>
      <c r="J40" s="726"/>
      <c r="L40" s="35" t="s">
        <v>346</v>
      </c>
      <c r="M40" s="47"/>
      <c r="N40" s="47"/>
      <c r="O40" s="47"/>
      <c r="P40" s="47"/>
      <c r="Q40" s="47"/>
      <c r="R40" s="47"/>
      <c r="S40" s="47"/>
      <c r="T40" s="374">
        <f>SUMPRODUCT($M40:$S40,$M$39:$S$39)/SUM($M$7:$S$7)</f>
        <v>0</v>
      </c>
      <c r="U40" s="374">
        <f>T40</f>
        <v>0</v>
      </c>
      <c r="W40" s="43"/>
      <c r="X40" s="43"/>
      <c r="Y40" s="43"/>
      <c r="Z40" s="43"/>
      <c r="AA40" s="43"/>
      <c r="AB40" s="43"/>
      <c r="AC40" s="43"/>
      <c r="AD40" s="43"/>
      <c r="AE40" s="43"/>
    </row>
    <row r="41" spans="1:31" ht="15" customHeight="1" x14ac:dyDescent="0.65">
      <c r="A41" s="724"/>
      <c r="B41" s="725"/>
      <c r="C41" s="725"/>
      <c r="D41" s="725"/>
      <c r="E41" s="725"/>
      <c r="F41" s="725"/>
      <c r="G41" s="725"/>
      <c r="H41" s="725"/>
      <c r="I41" s="725"/>
      <c r="J41" s="726"/>
      <c r="L41" s="35" t="s">
        <v>274</v>
      </c>
      <c r="M41" s="47"/>
      <c r="N41" s="47"/>
      <c r="O41" s="47"/>
      <c r="P41" s="47"/>
      <c r="Q41" s="47"/>
      <c r="R41" s="47"/>
      <c r="S41" s="47"/>
      <c r="T41" s="375">
        <f>SUMPRODUCT($M41:$S41,$M$39:$S$39)/SUM($M$7:$S$7)</f>
        <v>0</v>
      </c>
      <c r="U41" s="375"/>
      <c r="W41" s="43"/>
      <c r="X41" s="43"/>
      <c r="Y41" s="43"/>
      <c r="Z41" s="43"/>
      <c r="AA41" s="43"/>
      <c r="AB41" s="43"/>
      <c r="AC41" s="43"/>
      <c r="AD41" s="43"/>
      <c r="AE41" s="43"/>
    </row>
    <row r="42" spans="1:31" ht="15" customHeight="1" x14ac:dyDescent="0.65">
      <c r="A42" s="724"/>
      <c r="B42" s="725"/>
      <c r="C42" s="725"/>
      <c r="D42" s="725"/>
      <c r="E42" s="725"/>
      <c r="F42" s="725"/>
      <c r="G42" s="725"/>
      <c r="H42" s="725"/>
      <c r="I42" s="725"/>
      <c r="J42" s="726"/>
      <c r="L42" s="35" t="s">
        <v>264</v>
      </c>
      <c r="M42" s="110">
        <v>0</v>
      </c>
      <c r="N42" s="110">
        <v>0</v>
      </c>
      <c r="O42" s="110">
        <v>0</v>
      </c>
      <c r="P42" s="110">
        <v>0</v>
      </c>
      <c r="Q42" s="110">
        <v>0</v>
      </c>
      <c r="R42" s="110">
        <v>0</v>
      </c>
      <c r="S42" s="110">
        <v>0</v>
      </c>
      <c r="T42" s="376">
        <f>SUMPRODUCT($M42:$S42,$M$39:$S$39)/SUM($M$7:$S$7)</f>
        <v>0</v>
      </c>
      <c r="U42" s="83">
        <v>0</v>
      </c>
      <c r="W42" s="43"/>
      <c r="X42" s="43"/>
      <c r="Y42" s="43"/>
      <c r="Z42" s="43"/>
      <c r="AA42" s="43"/>
      <c r="AB42" s="43"/>
      <c r="AC42" s="43"/>
      <c r="AD42" s="43"/>
      <c r="AE42" s="43"/>
    </row>
    <row r="43" spans="1:31" ht="15" customHeight="1" x14ac:dyDescent="0.65">
      <c r="A43" s="724"/>
      <c r="B43" s="725"/>
      <c r="C43" s="725"/>
      <c r="D43" s="725"/>
      <c r="E43" s="725"/>
      <c r="F43" s="725"/>
      <c r="G43" s="725"/>
      <c r="H43" s="725"/>
      <c r="I43" s="725"/>
      <c r="J43" s="726"/>
      <c r="L43" s="35" t="s">
        <v>287</v>
      </c>
      <c r="M43" s="44"/>
      <c r="N43" s="44"/>
      <c r="O43" s="44"/>
      <c r="P43" s="44"/>
      <c r="Q43" s="44"/>
      <c r="R43" s="44"/>
      <c r="S43" s="44"/>
      <c r="T43" s="109">
        <v>1</v>
      </c>
      <c r="U43" s="374">
        <f>T43</f>
        <v>1</v>
      </c>
      <c r="W43" s="43"/>
      <c r="X43" s="43"/>
      <c r="Y43" s="43"/>
      <c r="Z43" s="43"/>
      <c r="AA43" s="43"/>
      <c r="AB43" s="43"/>
      <c r="AC43" s="43"/>
      <c r="AD43" s="43"/>
      <c r="AE43" s="43"/>
    </row>
    <row r="44" spans="1:31" ht="15" customHeight="1" x14ac:dyDescent="0.65">
      <c r="A44" s="724"/>
      <c r="B44" s="725"/>
      <c r="C44" s="725"/>
      <c r="D44" s="725"/>
      <c r="E44" s="725"/>
      <c r="F44" s="725"/>
      <c r="G44" s="725"/>
      <c r="H44" s="725"/>
      <c r="I44" s="725"/>
      <c r="J44" s="726"/>
      <c r="L44" s="35" t="s">
        <v>295</v>
      </c>
      <c r="M44" s="44"/>
      <c r="N44" s="44"/>
      <c r="O44" s="44"/>
      <c r="P44" s="44"/>
      <c r="Q44" s="44"/>
      <c r="R44" s="44"/>
      <c r="S44" s="44"/>
      <c r="T44" s="381">
        <f>T42*T43</f>
        <v>0</v>
      </c>
      <c r="U44" s="381">
        <f>U42*U43</f>
        <v>0</v>
      </c>
      <c r="W44" s="43"/>
      <c r="X44" s="43"/>
      <c r="Y44" s="43"/>
      <c r="Z44" s="43"/>
      <c r="AA44" s="43"/>
      <c r="AB44" s="43"/>
      <c r="AC44" s="43"/>
      <c r="AD44" s="43"/>
      <c r="AE44" s="43"/>
    </row>
    <row r="45" spans="1:31" ht="15" customHeight="1" x14ac:dyDescent="0.65">
      <c r="A45" s="724"/>
      <c r="B45" s="725"/>
      <c r="C45" s="725"/>
      <c r="D45" s="725"/>
      <c r="E45" s="725"/>
      <c r="F45" s="725"/>
      <c r="G45" s="725"/>
      <c r="H45" s="725"/>
      <c r="I45" s="725"/>
      <c r="J45" s="726"/>
      <c r="W45" s="43"/>
      <c r="X45" s="43"/>
      <c r="Y45" s="43"/>
      <c r="Z45" s="43"/>
      <c r="AA45" s="43"/>
      <c r="AB45" s="43"/>
      <c r="AC45" s="43"/>
      <c r="AD45" s="43"/>
      <c r="AE45" s="43"/>
    </row>
    <row r="46" spans="1:31" ht="15" customHeight="1" x14ac:dyDescent="0.65">
      <c r="A46" s="724"/>
      <c r="B46" s="725"/>
      <c r="C46" s="725"/>
      <c r="D46" s="725"/>
      <c r="E46" s="725"/>
      <c r="F46" s="725"/>
      <c r="G46" s="725"/>
      <c r="H46" s="725"/>
      <c r="I46" s="725"/>
      <c r="J46" s="726"/>
      <c r="K46" s="95"/>
      <c r="L46" s="759" t="s">
        <v>270</v>
      </c>
      <c r="M46" s="760"/>
      <c r="N46" s="760"/>
      <c r="O46" s="760"/>
      <c r="P46" s="760"/>
      <c r="Q46" s="760"/>
      <c r="R46" s="760"/>
      <c r="S46" s="760"/>
      <c r="T46" s="760"/>
      <c r="U46" s="761"/>
      <c r="V46" s="95"/>
      <c r="W46" s="43"/>
      <c r="X46" s="43"/>
      <c r="Y46" s="43"/>
      <c r="Z46" s="43"/>
      <c r="AA46" s="43"/>
      <c r="AB46" s="43"/>
      <c r="AC46" s="43"/>
      <c r="AD46" s="43"/>
      <c r="AE46" s="43"/>
    </row>
    <row r="47" spans="1:31" ht="15" customHeight="1" x14ac:dyDescent="0.65">
      <c r="A47" s="724"/>
      <c r="B47" s="725"/>
      <c r="C47" s="725"/>
      <c r="D47" s="725"/>
      <c r="E47" s="725"/>
      <c r="F47" s="725"/>
      <c r="G47" s="725"/>
      <c r="H47" s="725"/>
      <c r="I47" s="725"/>
      <c r="J47" s="726"/>
      <c r="L47" s="96"/>
      <c r="M47" s="97" t="s">
        <v>224</v>
      </c>
      <c r="N47" s="97" t="s">
        <v>225</v>
      </c>
      <c r="O47" s="97" t="s">
        <v>226</v>
      </c>
      <c r="P47" s="97" t="s">
        <v>227</v>
      </c>
      <c r="Q47" s="97" t="s">
        <v>228</v>
      </c>
      <c r="R47" s="97" t="s">
        <v>229</v>
      </c>
      <c r="S47" s="87" t="s">
        <v>366</v>
      </c>
      <c r="T47" s="87" t="s">
        <v>345</v>
      </c>
      <c r="U47" s="87" t="s">
        <v>365</v>
      </c>
      <c r="W47" s="43"/>
      <c r="X47" s="43"/>
      <c r="Y47" s="43"/>
      <c r="Z47" s="43"/>
      <c r="AA47" s="43"/>
      <c r="AB47" s="43"/>
      <c r="AC47" s="43"/>
      <c r="AD47" s="43"/>
      <c r="AE47" s="43"/>
    </row>
    <row r="48" spans="1:31" ht="45" customHeight="1" x14ac:dyDescent="0.65">
      <c r="A48" s="724"/>
      <c r="B48" s="725"/>
      <c r="C48" s="725"/>
      <c r="D48" s="725"/>
      <c r="E48" s="725"/>
      <c r="F48" s="725"/>
      <c r="G48" s="725"/>
      <c r="H48" s="725"/>
      <c r="I48" s="725"/>
      <c r="J48" s="726"/>
      <c r="K48" s="95"/>
      <c r="L48" s="98" t="s">
        <v>256</v>
      </c>
      <c r="M48" s="108"/>
      <c r="N48" s="108"/>
      <c r="O48" s="108"/>
      <c r="P48" s="108"/>
      <c r="Q48" s="108"/>
      <c r="R48" s="47"/>
      <c r="S48" s="47"/>
      <c r="T48" s="382"/>
      <c r="U48" s="372"/>
      <c r="V48" s="95"/>
      <c r="W48" s="43"/>
      <c r="X48" s="43"/>
      <c r="Y48" s="43"/>
      <c r="Z48" s="43"/>
      <c r="AA48" s="43"/>
      <c r="AB48" s="43"/>
      <c r="AC48" s="43"/>
      <c r="AD48" s="43"/>
      <c r="AE48" s="43"/>
    </row>
    <row r="49" spans="1:31" ht="15" customHeight="1" x14ac:dyDescent="0.65">
      <c r="A49" s="727"/>
      <c r="B49" s="728"/>
      <c r="C49" s="728"/>
      <c r="D49" s="728"/>
      <c r="E49" s="728"/>
      <c r="F49" s="728"/>
      <c r="G49" s="728"/>
      <c r="H49" s="728"/>
      <c r="I49" s="728"/>
      <c r="J49" s="729"/>
      <c r="K49" s="95"/>
      <c r="L49" s="98" t="s">
        <v>233</v>
      </c>
      <c r="M49" s="106">
        <v>1</v>
      </c>
      <c r="N49" s="106">
        <v>0</v>
      </c>
      <c r="O49" s="106">
        <v>0</v>
      </c>
      <c r="P49" s="106">
        <v>0</v>
      </c>
      <c r="Q49" s="106">
        <v>0</v>
      </c>
      <c r="R49" s="106">
        <v>0</v>
      </c>
      <c r="S49" s="106">
        <v>0</v>
      </c>
      <c r="T49" s="383"/>
      <c r="U49" s="380"/>
      <c r="V49" s="95"/>
      <c r="W49" s="43"/>
      <c r="X49" s="43"/>
      <c r="Y49" s="43"/>
      <c r="Z49" s="43"/>
      <c r="AA49" s="43"/>
      <c r="AB49" s="43"/>
      <c r="AC49" s="43"/>
      <c r="AD49" s="43"/>
      <c r="AE49" s="43"/>
    </row>
    <row r="50" spans="1:31" ht="15" customHeight="1" x14ac:dyDescent="0.65">
      <c r="A50" s="99"/>
      <c r="B50" s="99"/>
      <c r="C50" s="99"/>
      <c r="D50" s="99"/>
      <c r="E50" s="99"/>
      <c r="F50" s="99"/>
      <c r="G50" s="99"/>
      <c r="H50" s="99"/>
      <c r="I50" s="99"/>
      <c r="J50" s="99"/>
      <c r="K50" s="95"/>
      <c r="L50" s="35" t="s">
        <v>346</v>
      </c>
      <c r="M50" s="47"/>
      <c r="N50" s="47"/>
      <c r="O50" s="47"/>
      <c r="P50" s="47"/>
      <c r="Q50" s="47"/>
      <c r="R50" s="47"/>
      <c r="S50" s="47"/>
      <c r="T50" s="374">
        <f>SUMPRODUCT($M50:$S50,$M$49:$S$49)/SUM($M$7:$S$7)</f>
        <v>0</v>
      </c>
      <c r="U50" s="374">
        <f>T50</f>
        <v>0</v>
      </c>
      <c r="V50" s="95"/>
      <c r="W50" s="43"/>
      <c r="X50" s="43"/>
      <c r="Y50" s="43"/>
      <c r="Z50" s="43"/>
      <c r="AA50" s="43"/>
      <c r="AB50" s="43"/>
      <c r="AC50" s="43"/>
      <c r="AD50" s="43"/>
      <c r="AE50" s="43"/>
    </row>
    <row r="51" spans="1:31" ht="15" customHeight="1" x14ac:dyDescent="0.65">
      <c r="A51" s="99"/>
      <c r="B51" s="99"/>
      <c r="C51" s="99"/>
      <c r="D51" s="99"/>
      <c r="E51" s="99"/>
      <c r="F51" s="99"/>
      <c r="G51" s="99"/>
      <c r="H51" s="99"/>
      <c r="I51" s="99"/>
      <c r="J51" s="99"/>
      <c r="K51" s="95"/>
      <c r="L51" s="35" t="s">
        <v>274</v>
      </c>
      <c r="M51" s="47"/>
      <c r="N51" s="47"/>
      <c r="O51" s="47"/>
      <c r="P51" s="47"/>
      <c r="Q51" s="47"/>
      <c r="R51" s="47"/>
      <c r="S51" s="47"/>
      <c r="T51" s="375">
        <f>SUMPRODUCT($M51:$S51,$M$49:$S$49)/SUM($M$7:$S$7)</f>
        <v>0</v>
      </c>
      <c r="U51" s="375"/>
      <c r="V51" s="95"/>
      <c r="W51" s="43"/>
      <c r="X51" s="43"/>
      <c r="Y51" s="43"/>
      <c r="Z51" s="43"/>
      <c r="AA51" s="43"/>
      <c r="AB51" s="43"/>
      <c r="AC51" s="43"/>
      <c r="AD51" s="43"/>
      <c r="AE51" s="43"/>
    </row>
    <row r="52" spans="1:31" ht="15" customHeight="1" x14ac:dyDescent="0.65">
      <c r="A52" s="99"/>
      <c r="B52" s="99"/>
      <c r="C52" s="99"/>
      <c r="D52" s="99"/>
      <c r="E52" s="99"/>
      <c r="F52" s="99"/>
      <c r="G52" s="99"/>
      <c r="H52" s="99"/>
      <c r="I52" s="99"/>
      <c r="J52" s="99"/>
      <c r="K52" s="95"/>
      <c r="L52" s="35" t="s">
        <v>264</v>
      </c>
      <c r="M52" s="83">
        <v>0</v>
      </c>
      <c r="N52" s="83">
        <v>0</v>
      </c>
      <c r="O52" s="83">
        <v>0</v>
      </c>
      <c r="P52" s="83">
        <v>0</v>
      </c>
      <c r="Q52" s="83">
        <v>0</v>
      </c>
      <c r="R52" s="83">
        <v>0</v>
      </c>
      <c r="S52" s="83">
        <v>0</v>
      </c>
      <c r="T52" s="376">
        <f>SUMPRODUCT($M52:$S52,$M$49:$S$49)/SUM($M$49:$S$49)</f>
        <v>0</v>
      </c>
      <c r="U52" s="83">
        <v>0</v>
      </c>
      <c r="V52" s="95"/>
      <c r="W52" s="43"/>
      <c r="X52" s="43"/>
      <c r="Y52" s="43"/>
      <c r="Z52" s="43"/>
      <c r="AA52" s="43"/>
      <c r="AB52" s="43"/>
      <c r="AC52" s="43"/>
      <c r="AD52" s="43"/>
      <c r="AE52" s="43"/>
    </row>
    <row r="53" spans="1:31" ht="15" customHeight="1" x14ac:dyDescent="0.65">
      <c r="A53" s="99"/>
      <c r="B53" s="99"/>
      <c r="C53" s="99"/>
      <c r="D53" s="99"/>
      <c r="E53" s="99"/>
      <c r="F53" s="99"/>
      <c r="G53" s="99"/>
      <c r="H53" s="99"/>
      <c r="I53" s="99"/>
      <c r="J53" s="99"/>
      <c r="K53" s="95"/>
      <c r="L53" s="35" t="s">
        <v>287</v>
      </c>
      <c r="M53" s="99"/>
      <c r="N53" s="99"/>
      <c r="O53" s="99"/>
      <c r="P53" s="99"/>
      <c r="Q53" s="99"/>
      <c r="R53" s="99"/>
      <c r="S53" s="99"/>
      <c r="T53" s="109">
        <v>1</v>
      </c>
      <c r="U53" s="374">
        <f>T53</f>
        <v>1</v>
      </c>
      <c r="V53" s="95"/>
      <c r="W53" s="43"/>
      <c r="X53" s="43"/>
      <c r="Y53" s="43"/>
      <c r="Z53" s="43"/>
      <c r="AA53" s="43"/>
      <c r="AB53" s="43"/>
      <c r="AC53" s="43"/>
      <c r="AD53" s="43"/>
      <c r="AE53" s="43"/>
    </row>
    <row r="54" spans="1:31" ht="15" customHeight="1" x14ac:dyDescent="0.65">
      <c r="A54" s="99"/>
      <c r="B54" s="99"/>
      <c r="C54" s="99"/>
      <c r="D54" s="99"/>
      <c r="E54" s="99"/>
      <c r="F54" s="99"/>
      <c r="G54" s="99"/>
      <c r="H54" s="99"/>
      <c r="I54" s="99"/>
      <c r="J54" s="99"/>
      <c r="K54" s="95"/>
      <c r="L54" s="35" t="s">
        <v>295</v>
      </c>
      <c r="M54" s="99"/>
      <c r="N54" s="99"/>
      <c r="O54" s="99"/>
      <c r="P54" s="99"/>
      <c r="Q54" s="99"/>
      <c r="R54" s="99"/>
      <c r="S54" s="99"/>
      <c r="T54" s="381">
        <f>T52*T53</f>
        <v>0</v>
      </c>
      <c r="U54" s="381">
        <f>U52*U53</f>
        <v>0</v>
      </c>
      <c r="V54" s="95"/>
      <c r="W54" s="43"/>
      <c r="X54" s="43"/>
      <c r="Y54" s="43"/>
      <c r="Z54" s="43"/>
      <c r="AA54" s="43"/>
      <c r="AB54" s="43"/>
      <c r="AC54" s="43"/>
      <c r="AD54" s="43"/>
      <c r="AE54" s="43"/>
    </row>
    <row r="55" spans="1:31" ht="15" customHeight="1" thickBot="1" x14ac:dyDescent="0.8">
      <c r="A55" s="99"/>
      <c r="B55" s="99"/>
      <c r="C55" s="99"/>
      <c r="D55" s="99"/>
      <c r="E55" s="99"/>
      <c r="F55" s="99"/>
      <c r="G55" s="99"/>
      <c r="H55" s="99"/>
      <c r="I55" s="99"/>
      <c r="J55" s="99"/>
      <c r="K55" s="95"/>
      <c r="L55" s="99"/>
      <c r="M55" s="99"/>
      <c r="N55" s="99"/>
      <c r="O55" s="99"/>
      <c r="P55" s="99"/>
      <c r="Q55" s="99"/>
      <c r="R55" s="99"/>
      <c r="S55" s="99"/>
      <c r="T55" s="99"/>
      <c r="U55" s="99"/>
      <c r="V55" s="95"/>
      <c r="W55" s="43"/>
      <c r="X55" s="43"/>
      <c r="Y55" s="43"/>
      <c r="Z55" s="43"/>
      <c r="AA55" s="43"/>
      <c r="AB55" s="43"/>
      <c r="AC55" s="43"/>
      <c r="AD55" s="43"/>
      <c r="AE55" s="43"/>
    </row>
    <row r="56" spans="1:31" ht="15" customHeight="1" thickBot="1" x14ac:dyDescent="0.8">
      <c r="A56" s="100"/>
      <c r="B56" s="100"/>
      <c r="C56" s="100"/>
      <c r="D56" s="100"/>
      <c r="E56" s="100"/>
      <c r="F56" s="100"/>
      <c r="G56" s="100"/>
      <c r="H56" s="44"/>
      <c r="I56" s="44"/>
      <c r="J56" s="44"/>
      <c r="K56" s="46"/>
      <c r="L56" s="101" t="s">
        <v>295</v>
      </c>
      <c r="M56" s="102"/>
      <c r="N56" s="102"/>
      <c r="O56" s="102"/>
      <c r="P56" s="102"/>
      <c r="Q56" s="102"/>
      <c r="R56" s="102"/>
      <c r="S56" s="103"/>
      <c r="T56" s="104">
        <f>SUM(T12,T24,T34,T44,T54)</f>
        <v>0</v>
      </c>
      <c r="U56" s="105"/>
      <c r="V56" s="46"/>
      <c r="W56" s="43"/>
      <c r="X56" s="43"/>
      <c r="Y56" s="43"/>
      <c r="Z56" s="43"/>
      <c r="AA56" s="43"/>
      <c r="AB56" s="43"/>
      <c r="AC56" s="43"/>
      <c r="AD56" s="43"/>
      <c r="AE56" s="43"/>
    </row>
    <row r="57" spans="1:31" ht="15" customHeight="1" x14ac:dyDescent="0.65">
      <c r="A57" s="46"/>
      <c r="B57" s="46"/>
      <c r="C57" s="46"/>
      <c r="D57" s="46"/>
      <c r="E57" s="46"/>
      <c r="F57" s="46"/>
      <c r="G57" s="46"/>
      <c r="H57" s="44"/>
      <c r="I57" s="44"/>
      <c r="J57" s="44"/>
      <c r="L57" s="46"/>
      <c r="M57" s="46"/>
      <c r="N57" s="46"/>
      <c r="O57" s="46"/>
      <c r="P57" s="46"/>
      <c r="Q57" s="46"/>
      <c r="R57" s="46"/>
      <c r="S57" s="44"/>
      <c r="T57" s="44"/>
      <c r="U57" s="44"/>
      <c r="W57" s="43"/>
      <c r="X57" s="43"/>
      <c r="Y57" s="43"/>
      <c r="Z57" s="43"/>
      <c r="AA57" s="43"/>
      <c r="AB57" s="43"/>
      <c r="AC57" s="43"/>
      <c r="AD57" s="43"/>
      <c r="AE57" s="43"/>
    </row>
    <row r="58" spans="1:31" ht="15" customHeight="1" x14ac:dyDescent="0.65">
      <c r="A58" s="44"/>
      <c r="B58" s="44"/>
      <c r="C58" s="44"/>
      <c r="D58" s="44"/>
      <c r="E58" s="44"/>
      <c r="F58" s="44"/>
      <c r="G58" s="44"/>
      <c r="H58" s="44"/>
      <c r="I58" s="44"/>
      <c r="J58" s="44"/>
      <c r="L58" s="745" t="s">
        <v>348</v>
      </c>
      <c r="M58" s="746"/>
      <c r="N58" s="746"/>
      <c r="O58" s="746"/>
      <c r="P58" s="746"/>
      <c r="Q58" s="746"/>
      <c r="R58" s="746"/>
      <c r="S58" s="746"/>
      <c r="T58" s="747"/>
      <c r="U58" s="116"/>
      <c r="W58" s="43"/>
      <c r="X58" s="43"/>
      <c r="Y58" s="43"/>
      <c r="Z58" s="43"/>
      <c r="AA58" s="43"/>
      <c r="AB58" s="43"/>
      <c r="AC58" s="43"/>
      <c r="AD58" s="43"/>
      <c r="AE58" s="43"/>
    </row>
    <row r="59" spans="1:31" ht="15" customHeight="1" x14ac:dyDescent="0.65">
      <c r="A59" s="44"/>
      <c r="B59" s="44"/>
      <c r="C59" s="44"/>
      <c r="D59" s="44"/>
      <c r="E59" s="44"/>
      <c r="F59" s="44"/>
      <c r="G59" s="44"/>
      <c r="H59" s="44"/>
      <c r="I59" s="44"/>
      <c r="J59" s="44"/>
      <c r="L59" s="749"/>
      <c r="M59" s="750"/>
      <c r="N59" s="750"/>
      <c r="O59" s="750"/>
      <c r="P59" s="750"/>
      <c r="Q59" s="750"/>
      <c r="R59" s="750"/>
      <c r="S59" s="750"/>
      <c r="T59" s="750"/>
      <c r="U59" s="751"/>
      <c r="W59" s="43"/>
      <c r="X59" s="43"/>
      <c r="Y59" s="43"/>
      <c r="Z59" s="43"/>
      <c r="AA59" s="43"/>
      <c r="AB59" s="43"/>
      <c r="AC59" s="43"/>
      <c r="AD59" s="43"/>
      <c r="AE59" s="43"/>
    </row>
    <row r="60" spans="1:31" ht="15" customHeight="1" x14ac:dyDescent="0.65">
      <c r="A60" s="44"/>
      <c r="B60" s="44"/>
      <c r="C60" s="44"/>
      <c r="D60" s="44"/>
      <c r="E60" s="44"/>
      <c r="F60" s="44"/>
      <c r="G60" s="44"/>
      <c r="H60" s="44"/>
      <c r="I60" s="44"/>
      <c r="J60" s="44"/>
      <c r="K60" s="43"/>
      <c r="L60" s="752"/>
      <c r="M60" s="753"/>
      <c r="N60" s="753"/>
      <c r="O60" s="753"/>
      <c r="P60" s="753"/>
      <c r="Q60" s="753"/>
      <c r="R60" s="753"/>
      <c r="S60" s="753"/>
      <c r="T60" s="753"/>
      <c r="U60" s="754"/>
      <c r="V60" s="43"/>
      <c r="W60" s="43"/>
      <c r="X60" s="43"/>
      <c r="Y60" s="43"/>
      <c r="Z60" s="43"/>
      <c r="AA60" s="43"/>
      <c r="AB60" s="43"/>
      <c r="AC60" s="43"/>
      <c r="AD60" s="43"/>
      <c r="AE60" s="43"/>
    </row>
    <row r="61" spans="1:31" ht="15" customHeight="1" x14ac:dyDescent="0.65">
      <c r="A61" s="44"/>
      <c r="B61" s="44"/>
      <c r="C61" s="44"/>
      <c r="D61" s="44"/>
      <c r="E61" s="44"/>
      <c r="F61" s="44"/>
      <c r="G61" s="44"/>
      <c r="H61" s="44"/>
      <c r="I61" s="44"/>
      <c r="J61" s="44"/>
      <c r="L61" s="752"/>
      <c r="M61" s="753"/>
      <c r="N61" s="753"/>
      <c r="O61" s="753"/>
      <c r="P61" s="753"/>
      <c r="Q61" s="753"/>
      <c r="R61" s="753"/>
      <c r="S61" s="753"/>
      <c r="T61" s="753"/>
      <c r="U61" s="754"/>
      <c r="W61" s="43"/>
      <c r="X61" s="43"/>
      <c r="Y61" s="43"/>
      <c r="Z61" s="43"/>
      <c r="AA61" s="43"/>
      <c r="AB61" s="43"/>
      <c r="AC61" s="43"/>
      <c r="AD61" s="43"/>
      <c r="AE61" s="43"/>
    </row>
    <row r="62" spans="1:31" ht="15" customHeight="1" x14ac:dyDescent="0.65">
      <c r="A62" s="44"/>
      <c r="B62" s="44"/>
      <c r="C62" s="44"/>
      <c r="D62" s="44"/>
      <c r="E62" s="44"/>
      <c r="F62" s="44"/>
      <c r="G62" s="44"/>
      <c r="H62" s="44"/>
      <c r="I62" s="44"/>
      <c r="J62" s="44"/>
      <c r="L62" s="752"/>
      <c r="M62" s="753"/>
      <c r="N62" s="753"/>
      <c r="O62" s="753"/>
      <c r="P62" s="753"/>
      <c r="Q62" s="753"/>
      <c r="R62" s="753"/>
      <c r="S62" s="753"/>
      <c r="T62" s="753"/>
      <c r="U62" s="754"/>
      <c r="W62" s="43"/>
      <c r="X62" s="43"/>
      <c r="Y62" s="43"/>
      <c r="Z62" s="43"/>
      <c r="AA62" s="43"/>
      <c r="AB62" s="43"/>
      <c r="AC62" s="43"/>
      <c r="AD62" s="43"/>
      <c r="AE62" s="43"/>
    </row>
    <row r="63" spans="1:31" ht="15" customHeight="1" x14ac:dyDescent="0.65">
      <c r="A63" s="44"/>
      <c r="B63" s="44"/>
      <c r="C63" s="44"/>
      <c r="D63" s="44"/>
      <c r="E63" s="44"/>
      <c r="F63" s="44"/>
      <c r="G63" s="44"/>
      <c r="H63" s="44"/>
      <c r="I63" s="44"/>
      <c r="J63" s="44"/>
      <c r="L63" s="752"/>
      <c r="M63" s="753"/>
      <c r="N63" s="753"/>
      <c r="O63" s="753"/>
      <c r="P63" s="753"/>
      <c r="Q63" s="753"/>
      <c r="R63" s="753"/>
      <c r="S63" s="753"/>
      <c r="T63" s="753"/>
      <c r="U63" s="754"/>
      <c r="W63" s="43"/>
      <c r="X63" s="43"/>
      <c r="Y63" s="43"/>
      <c r="Z63" s="43"/>
      <c r="AA63" s="43"/>
      <c r="AB63" s="43"/>
      <c r="AC63" s="43"/>
      <c r="AD63" s="43"/>
      <c r="AE63" s="43"/>
    </row>
    <row r="64" spans="1:31" ht="15" customHeight="1" x14ac:dyDescent="0.65">
      <c r="A64" s="44"/>
      <c r="B64" s="44"/>
      <c r="C64" s="44"/>
      <c r="D64" s="44"/>
      <c r="E64" s="44"/>
      <c r="F64" s="44"/>
      <c r="G64" s="44"/>
      <c r="H64" s="44"/>
      <c r="I64" s="44"/>
      <c r="J64" s="44"/>
      <c r="L64" s="752"/>
      <c r="M64" s="753"/>
      <c r="N64" s="753"/>
      <c r="O64" s="753"/>
      <c r="P64" s="753"/>
      <c r="Q64" s="753"/>
      <c r="R64" s="753"/>
      <c r="S64" s="753"/>
      <c r="T64" s="753"/>
      <c r="U64" s="754"/>
      <c r="W64" s="43"/>
      <c r="X64" s="43"/>
      <c r="Y64" s="43"/>
      <c r="Z64" s="43"/>
      <c r="AA64" s="43"/>
      <c r="AB64" s="43"/>
      <c r="AC64" s="43"/>
      <c r="AD64" s="43"/>
      <c r="AE64" s="43"/>
    </row>
    <row r="65" spans="1:31" ht="15" customHeight="1" x14ac:dyDescent="0.65">
      <c r="A65" s="44"/>
      <c r="B65" s="44"/>
      <c r="C65" s="44"/>
      <c r="D65" s="44"/>
      <c r="E65" s="44"/>
      <c r="F65" s="44"/>
      <c r="G65" s="44"/>
      <c r="H65" s="44"/>
      <c r="I65" s="44"/>
      <c r="J65" s="44"/>
      <c r="L65" s="752"/>
      <c r="M65" s="753"/>
      <c r="N65" s="753"/>
      <c r="O65" s="753"/>
      <c r="P65" s="753"/>
      <c r="Q65" s="753"/>
      <c r="R65" s="753"/>
      <c r="S65" s="753"/>
      <c r="T65" s="753"/>
      <c r="U65" s="754"/>
      <c r="W65" s="43"/>
      <c r="X65" s="43"/>
      <c r="Y65" s="43"/>
      <c r="Z65" s="43"/>
      <c r="AA65" s="43"/>
      <c r="AB65" s="43"/>
      <c r="AC65" s="43"/>
      <c r="AD65" s="43"/>
      <c r="AE65" s="43"/>
    </row>
    <row r="66" spans="1:31" ht="15" customHeight="1" x14ac:dyDescent="0.65">
      <c r="A66" s="44"/>
      <c r="B66" s="44"/>
      <c r="C66" s="44"/>
      <c r="D66" s="44"/>
      <c r="E66" s="44"/>
      <c r="F66" s="44"/>
      <c r="G66" s="44"/>
      <c r="H66" s="44"/>
      <c r="I66" s="44"/>
      <c r="J66" s="44"/>
      <c r="L66" s="752"/>
      <c r="M66" s="753"/>
      <c r="N66" s="753"/>
      <c r="O66" s="753"/>
      <c r="P66" s="753"/>
      <c r="Q66" s="753"/>
      <c r="R66" s="753"/>
      <c r="S66" s="753"/>
      <c r="T66" s="753"/>
      <c r="U66" s="754"/>
      <c r="W66" s="43"/>
      <c r="X66" s="43"/>
      <c r="Y66" s="43"/>
      <c r="Z66" s="43"/>
      <c r="AA66" s="43"/>
      <c r="AB66" s="43"/>
      <c r="AC66" s="43"/>
      <c r="AD66" s="43"/>
      <c r="AE66" s="43"/>
    </row>
    <row r="67" spans="1:31" ht="15" customHeight="1" x14ac:dyDescent="0.65">
      <c r="A67" s="44"/>
      <c r="B67" s="44"/>
      <c r="C67" s="44"/>
      <c r="D67" s="44"/>
      <c r="E67" s="44"/>
      <c r="F67" s="44"/>
      <c r="G67" s="44"/>
      <c r="H67" s="44"/>
      <c r="I67" s="44"/>
      <c r="J67" s="44"/>
      <c r="L67" s="752"/>
      <c r="M67" s="753"/>
      <c r="N67" s="753"/>
      <c r="O67" s="753"/>
      <c r="P67" s="753"/>
      <c r="Q67" s="753"/>
      <c r="R67" s="753"/>
      <c r="S67" s="753"/>
      <c r="T67" s="753"/>
      <c r="U67" s="754"/>
      <c r="W67" s="43"/>
      <c r="X67" s="43"/>
      <c r="Y67" s="43"/>
      <c r="Z67" s="43"/>
      <c r="AA67" s="43"/>
      <c r="AB67" s="43"/>
      <c r="AC67" s="43"/>
      <c r="AD67" s="43"/>
      <c r="AE67" s="43"/>
    </row>
    <row r="68" spans="1:31" ht="15" customHeight="1" x14ac:dyDescent="0.65">
      <c r="A68" s="44"/>
      <c r="B68" s="44"/>
      <c r="C68" s="44"/>
      <c r="D68" s="44"/>
      <c r="E68" s="44"/>
      <c r="F68" s="44"/>
      <c r="G68" s="44"/>
      <c r="H68" s="44"/>
      <c r="I68" s="44"/>
      <c r="J68" s="44"/>
      <c r="L68" s="752"/>
      <c r="M68" s="753"/>
      <c r="N68" s="753"/>
      <c r="O68" s="753"/>
      <c r="P68" s="753"/>
      <c r="Q68" s="753"/>
      <c r="R68" s="753"/>
      <c r="S68" s="753"/>
      <c r="T68" s="753"/>
      <c r="U68" s="754"/>
      <c r="W68" s="43"/>
      <c r="X68" s="43"/>
      <c r="Y68" s="43"/>
      <c r="Z68" s="43"/>
      <c r="AA68" s="43"/>
      <c r="AB68" s="43"/>
      <c r="AC68" s="43"/>
      <c r="AD68" s="43"/>
      <c r="AE68" s="43"/>
    </row>
    <row r="69" spans="1:31" ht="15" customHeight="1" x14ac:dyDescent="0.65">
      <c r="A69" s="44"/>
      <c r="B69" s="44"/>
      <c r="C69" s="44"/>
      <c r="D69" s="44"/>
      <c r="E69" s="44"/>
      <c r="F69" s="44"/>
      <c r="G69" s="44"/>
      <c r="H69" s="44"/>
      <c r="I69" s="44"/>
      <c r="J69" s="44"/>
      <c r="L69" s="752"/>
      <c r="M69" s="753"/>
      <c r="N69" s="753"/>
      <c r="O69" s="753"/>
      <c r="P69" s="753"/>
      <c r="Q69" s="753"/>
      <c r="R69" s="753"/>
      <c r="S69" s="753"/>
      <c r="T69" s="753"/>
      <c r="U69" s="754"/>
      <c r="W69" s="43"/>
      <c r="X69" s="43"/>
      <c r="Y69" s="43"/>
      <c r="Z69" s="43"/>
      <c r="AA69" s="43"/>
      <c r="AB69" s="43"/>
      <c r="AC69" s="43"/>
      <c r="AD69" s="43"/>
      <c r="AE69" s="43"/>
    </row>
    <row r="70" spans="1:31" ht="15" customHeight="1" x14ac:dyDescent="0.65">
      <c r="A70" s="44"/>
      <c r="B70" s="44"/>
      <c r="C70" s="44"/>
      <c r="D70" s="44"/>
      <c r="E70" s="44"/>
      <c r="F70" s="44"/>
      <c r="G70" s="44"/>
      <c r="H70" s="44"/>
      <c r="I70" s="44"/>
      <c r="J70" s="44"/>
      <c r="L70" s="752"/>
      <c r="M70" s="753"/>
      <c r="N70" s="753"/>
      <c r="O70" s="753"/>
      <c r="P70" s="753"/>
      <c r="Q70" s="753"/>
      <c r="R70" s="753"/>
      <c r="S70" s="753"/>
      <c r="T70" s="753"/>
      <c r="U70" s="754"/>
      <c r="W70" s="43"/>
      <c r="X70" s="43"/>
      <c r="Y70" s="43"/>
      <c r="Z70" s="43"/>
      <c r="AA70" s="43"/>
      <c r="AB70" s="43"/>
      <c r="AC70" s="43"/>
      <c r="AD70" s="43"/>
      <c r="AE70" s="43"/>
    </row>
    <row r="71" spans="1:31" ht="15" customHeight="1" x14ac:dyDescent="0.65">
      <c r="A71" s="44"/>
      <c r="B71" s="44"/>
      <c r="C71" s="44"/>
      <c r="D71" s="44"/>
      <c r="E71" s="44"/>
      <c r="F71" s="44"/>
      <c r="G71" s="44"/>
      <c r="H71" s="44"/>
      <c r="I71" s="44"/>
      <c r="J71" s="44"/>
      <c r="L71" s="752"/>
      <c r="M71" s="753"/>
      <c r="N71" s="753"/>
      <c r="O71" s="753"/>
      <c r="P71" s="753"/>
      <c r="Q71" s="753"/>
      <c r="R71" s="753"/>
      <c r="S71" s="753"/>
      <c r="T71" s="753"/>
      <c r="U71" s="754"/>
      <c r="W71" s="43"/>
      <c r="X71" s="43"/>
      <c r="Y71" s="43"/>
      <c r="Z71" s="43"/>
      <c r="AA71" s="43"/>
      <c r="AB71" s="43"/>
      <c r="AC71" s="43"/>
      <c r="AD71" s="43"/>
      <c r="AE71" s="43"/>
    </row>
    <row r="72" spans="1:31" ht="15" customHeight="1" x14ac:dyDescent="0.65">
      <c r="A72" s="44"/>
      <c r="B72" s="44"/>
      <c r="C72" s="44"/>
      <c r="D72" s="44"/>
      <c r="E72" s="44"/>
      <c r="F72" s="44"/>
      <c r="G72" s="44"/>
      <c r="H72" s="44"/>
      <c r="I72" s="44"/>
      <c r="J72" s="44"/>
      <c r="L72" s="752"/>
      <c r="M72" s="753"/>
      <c r="N72" s="753"/>
      <c r="O72" s="753"/>
      <c r="P72" s="753"/>
      <c r="Q72" s="753"/>
      <c r="R72" s="753"/>
      <c r="S72" s="753"/>
      <c r="T72" s="753"/>
      <c r="U72" s="754"/>
      <c r="W72" s="43"/>
      <c r="X72" s="43"/>
      <c r="Y72" s="43"/>
      <c r="Z72" s="43"/>
      <c r="AA72" s="43"/>
      <c r="AB72" s="43"/>
      <c r="AC72" s="43"/>
      <c r="AD72" s="43"/>
      <c r="AE72" s="43"/>
    </row>
    <row r="73" spans="1:31" ht="15" customHeight="1" x14ac:dyDescent="0.65">
      <c r="A73" s="44"/>
      <c r="B73" s="44"/>
      <c r="C73" s="44"/>
      <c r="D73" s="44"/>
      <c r="E73" s="44"/>
      <c r="F73" s="44"/>
      <c r="G73" s="44"/>
      <c r="H73" s="44"/>
      <c r="I73" s="44"/>
      <c r="J73" s="44"/>
      <c r="L73" s="752"/>
      <c r="M73" s="753"/>
      <c r="N73" s="753"/>
      <c r="O73" s="753"/>
      <c r="P73" s="753"/>
      <c r="Q73" s="753"/>
      <c r="R73" s="753"/>
      <c r="S73" s="753"/>
      <c r="T73" s="753"/>
      <c r="U73" s="754"/>
      <c r="W73" s="43"/>
      <c r="X73" s="43"/>
      <c r="Y73" s="43"/>
      <c r="Z73" s="43"/>
      <c r="AA73" s="43"/>
      <c r="AB73" s="43"/>
      <c r="AC73" s="43"/>
      <c r="AD73" s="43"/>
      <c r="AE73" s="43"/>
    </row>
    <row r="74" spans="1:31" ht="15" customHeight="1" x14ac:dyDescent="0.65">
      <c r="A74" s="44"/>
      <c r="B74" s="44"/>
      <c r="C74" s="44"/>
      <c r="D74" s="44"/>
      <c r="E74" s="44"/>
      <c r="F74" s="44"/>
      <c r="G74" s="44"/>
      <c r="H74" s="44"/>
      <c r="I74" s="43"/>
      <c r="J74" s="43"/>
      <c r="L74" s="752"/>
      <c r="M74" s="753"/>
      <c r="N74" s="753"/>
      <c r="O74" s="753"/>
      <c r="P74" s="753"/>
      <c r="Q74" s="753"/>
      <c r="R74" s="753"/>
      <c r="S74" s="753"/>
      <c r="T74" s="753"/>
      <c r="U74" s="754"/>
      <c r="W74" s="43"/>
      <c r="X74" s="43"/>
      <c r="Y74" s="43"/>
      <c r="Z74" s="43"/>
      <c r="AA74" s="43"/>
      <c r="AB74" s="43"/>
      <c r="AC74" s="43"/>
      <c r="AD74" s="43"/>
      <c r="AE74" s="43"/>
    </row>
    <row r="75" spans="1:31" ht="15" customHeight="1" x14ac:dyDescent="0.65">
      <c r="A75" s="44"/>
      <c r="B75" s="44"/>
      <c r="C75" s="44"/>
      <c r="D75" s="44"/>
      <c r="E75" s="44"/>
      <c r="F75" s="44"/>
      <c r="G75" s="44"/>
      <c r="H75" s="44"/>
      <c r="I75" s="43"/>
      <c r="J75" s="43"/>
      <c r="L75" s="752"/>
      <c r="M75" s="753"/>
      <c r="N75" s="753"/>
      <c r="O75" s="753"/>
      <c r="P75" s="753"/>
      <c r="Q75" s="753"/>
      <c r="R75" s="753"/>
      <c r="S75" s="753"/>
      <c r="T75" s="753"/>
      <c r="U75" s="754"/>
      <c r="W75" s="43"/>
      <c r="X75" s="43"/>
      <c r="Y75" s="43"/>
      <c r="Z75" s="43"/>
      <c r="AA75" s="43"/>
      <c r="AB75" s="43"/>
      <c r="AC75" s="43"/>
      <c r="AD75" s="43"/>
      <c r="AE75" s="43"/>
    </row>
    <row r="76" spans="1:31" ht="15" customHeight="1" x14ac:dyDescent="0.65">
      <c r="A76" s="44"/>
      <c r="B76" s="44"/>
      <c r="C76" s="44"/>
      <c r="D76" s="44"/>
      <c r="E76" s="44"/>
      <c r="F76" s="44"/>
      <c r="G76" s="44"/>
      <c r="H76" s="44"/>
      <c r="I76" s="43"/>
      <c r="J76" s="43"/>
      <c r="L76" s="752"/>
      <c r="M76" s="753"/>
      <c r="N76" s="753"/>
      <c r="O76" s="753"/>
      <c r="P76" s="753"/>
      <c r="Q76" s="753"/>
      <c r="R76" s="753"/>
      <c r="S76" s="753"/>
      <c r="T76" s="753"/>
      <c r="U76" s="754"/>
      <c r="W76" s="43"/>
      <c r="X76" s="43"/>
      <c r="Y76" s="43"/>
      <c r="Z76" s="43"/>
      <c r="AA76" s="43"/>
      <c r="AB76" s="43"/>
      <c r="AC76" s="43"/>
      <c r="AD76" s="43"/>
      <c r="AE76" s="43"/>
    </row>
    <row r="77" spans="1:31" ht="15" customHeight="1" x14ac:dyDescent="0.65">
      <c r="A77" s="44"/>
      <c r="B77" s="44"/>
      <c r="C77" s="44"/>
      <c r="D77" s="44"/>
      <c r="E77" s="44"/>
      <c r="F77" s="44"/>
      <c r="G77" s="44"/>
      <c r="H77" s="44"/>
      <c r="I77" s="43"/>
      <c r="J77" s="43"/>
      <c r="L77" s="752"/>
      <c r="M77" s="753"/>
      <c r="N77" s="753"/>
      <c r="O77" s="753"/>
      <c r="P77" s="753"/>
      <c r="Q77" s="753"/>
      <c r="R77" s="753"/>
      <c r="S77" s="753"/>
      <c r="T77" s="753"/>
      <c r="U77" s="754"/>
      <c r="W77" s="44"/>
      <c r="X77" s="44"/>
      <c r="Y77" s="44"/>
      <c r="Z77" s="44"/>
      <c r="AA77" s="44"/>
      <c r="AB77" s="44"/>
      <c r="AC77" s="44"/>
      <c r="AD77" s="44"/>
      <c r="AE77" s="43"/>
    </row>
    <row r="78" spans="1:31" ht="15" customHeight="1" x14ac:dyDescent="0.65">
      <c r="A78" s="44"/>
      <c r="B78" s="44"/>
      <c r="C78" s="44"/>
      <c r="D78" s="44"/>
      <c r="E78" s="44"/>
      <c r="F78" s="44"/>
      <c r="G78" s="44"/>
      <c r="H78" s="44"/>
      <c r="I78" s="43"/>
      <c r="J78" s="43"/>
      <c r="L78" s="752"/>
      <c r="M78" s="753"/>
      <c r="N78" s="753"/>
      <c r="O78" s="753"/>
      <c r="P78" s="753"/>
      <c r="Q78" s="753"/>
      <c r="R78" s="753"/>
      <c r="S78" s="753"/>
      <c r="T78" s="753"/>
      <c r="U78" s="754"/>
      <c r="W78" s="44"/>
      <c r="X78" s="44"/>
      <c r="Y78" s="44"/>
      <c r="Z78" s="44"/>
      <c r="AA78" s="44"/>
      <c r="AB78" s="44"/>
      <c r="AC78" s="44"/>
      <c r="AD78" s="44"/>
      <c r="AE78" s="43"/>
    </row>
    <row r="79" spans="1:31" ht="15" customHeight="1" x14ac:dyDescent="0.65">
      <c r="A79" s="44"/>
      <c r="B79" s="44"/>
      <c r="C79" s="44"/>
      <c r="D79" s="44"/>
      <c r="E79" s="44"/>
      <c r="F79" s="44"/>
      <c r="G79" s="44"/>
      <c r="H79" s="44"/>
      <c r="I79" s="43"/>
      <c r="J79" s="43"/>
      <c r="L79" s="752"/>
      <c r="M79" s="753"/>
      <c r="N79" s="753"/>
      <c r="O79" s="753"/>
      <c r="P79" s="753"/>
      <c r="Q79" s="753"/>
      <c r="R79" s="753"/>
      <c r="S79" s="753"/>
      <c r="T79" s="753"/>
      <c r="U79" s="754"/>
      <c r="W79" s="44"/>
      <c r="X79" s="44"/>
      <c r="Y79" s="44"/>
      <c r="Z79" s="44"/>
      <c r="AA79" s="44"/>
      <c r="AB79" s="44"/>
      <c r="AC79" s="44"/>
      <c r="AD79" s="44"/>
      <c r="AE79" s="43"/>
    </row>
    <row r="80" spans="1:31" ht="15" customHeight="1" x14ac:dyDescent="0.65">
      <c r="A80" s="44"/>
      <c r="B80" s="44"/>
      <c r="C80" s="44"/>
      <c r="D80" s="44"/>
      <c r="E80" s="44"/>
      <c r="F80" s="44"/>
      <c r="G80" s="44"/>
      <c r="H80" s="44"/>
      <c r="I80" s="43"/>
      <c r="J80" s="43"/>
      <c r="L80" s="752"/>
      <c r="M80" s="753"/>
      <c r="N80" s="753"/>
      <c r="O80" s="753"/>
      <c r="P80" s="753"/>
      <c r="Q80" s="753"/>
      <c r="R80" s="753"/>
      <c r="S80" s="753"/>
      <c r="T80" s="753"/>
      <c r="U80" s="754"/>
      <c r="W80" s="44"/>
      <c r="X80" s="44"/>
      <c r="Y80" s="44"/>
      <c r="Z80" s="44"/>
      <c r="AA80" s="44"/>
      <c r="AB80" s="44"/>
      <c r="AC80" s="44"/>
      <c r="AD80" s="44"/>
      <c r="AE80" s="43"/>
    </row>
    <row r="81" spans="1:31" ht="15" customHeight="1" x14ac:dyDescent="0.65">
      <c r="A81" s="44"/>
      <c r="B81" s="44"/>
      <c r="C81" s="44"/>
      <c r="D81" s="44"/>
      <c r="E81" s="44"/>
      <c r="F81" s="44"/>
      <c r="G81" s="44"/>
      <c r="H81" s="44"/>
      <c r="I81" s="43"/>
      <c r="J81" s="43"/>
      <c r="L81" s="752"/>
      <c r="M81" s="753"/>
      <c r="N81" s="753"/>
      <c r="O81" s="753"/>
      <c r="P81" s="753"/>
      <c r="Q81" s="753"/>
      <c r="R81" s="753"/>
      <c r="S81" s="753"/>
      <c r="T81" s="753"/>
      <c r="U81" s="754"/>
      <c r="W81" s="44"/>
      <c r="X81" s="44"/>
      <c r="Y81" s="44"/>
      <c r="Z81" s="44"/>
      <c r="AA81" s="44"/>
      <c r="AB81" s="44"/>
      <c r="AC81" s="44"/>
      <c r="AD81" s="44"/>
      <c r="AE81" s="43"/>
    </row>
    <row r="82" spans="1:31" ht="15" customHeight="1" x14ac:dyDescent="0.65">
      <c r="A82" s="44"/>
      <c r="B82" s="44"/>
      <c r="C82" s="44"/>
      <c r="D82" s="44"/>
      <c r="E82" s="44"/>
      <c r="F82" s="44"/>
      <c r="G82" s="44"/>
      <c r="H82" s="44"/>
      <c r="I82" s="43"/>
      <c r="J82" s="43"/>
      <c r="L82" s="752"/>
      <c r="M82" s="753"/>
      <c r="N82" s="753"/>
      <c r="O82" s="753"/>
      <c r="P82" s="753"/>
      <c r="Q82" s="753"/>
      <c r="R82" s="753"/>
      <c r="S82" s="753"/>
      <c r="T82" s="753"/>
      <c r="U82" s="754"/>
      <c r="W82" s="44"/>
      <c r="X82" s="44"/>
      <c r="Y82" s="44"/>
      <c r="Z82" s="44"/>
      <c r="AA82" s="44"/>
      <c r="AB82" s="44"/>
      <c r="AC82" s="44"/>
      <c r="AD82" s="44"/>
      <c r="AE82" s="43"/>
    </row>
    <row r="83" spans="1:31" ht="15" customHeight="1" x14ac:dyDescent="0.65">
      <c r="A83" s="44"/>
      <c r="B83" s="44"/>
      <c r="C83" s="44"/>
      <c r="D83" s="44"/>
      <c r="E83" s="44"/>
      <c r="F83" s="44"/>
      <c r="G83" s="44"/>
      <c r="H83" s="44"/>
      <c r="I83" s="43"/>
      <c r="J83" s="43"/>
      <c r="L83" s="752"/>
      <c r="M83" s="753"/>
      <c r="N83" s="753"/>
      <c r="O83" s="753"/>
      <c r="P83" s="753"/>
      <c r="Q83" s="753"/>
      <c r="R83" s="753"/>
      <c r="S83" s="753"/>
      <c r="T83" s="753"/>
      <c r="U83" s="754"/>
      <c r="W83" s="44"/>
      <c r="X83" s="44"/>
      <c r="Y83" s="44"/>
      <c r="Z83" s="44"/>
      <c r="AA83" s="44"/>
      <c r="AB83" s="44"/>
      <c r="AC83" s="44"/>
      <c r="AD83" s="44"/>
      <c r="AE83" s="43"/>
    </row>
    <row r="84" spans="1:31" ht="15" customHeight="1" x14ac:dyDescent="0.65">
      <c r="A84" s="44"/>
      <c r="B84" s="44"/>
      <c r="C84" s="44"/>
      <c r="D84" s="44"/>
      <c r="E84" s="44"/>
      <c r="F84" s="44"/>
      <c r="G84" s="44"/>
      <c r="H84" s="44"/>
      <c r="I84" s="43"/>
      <c r="J84" s="43"/>
      <c r="L84" s="752"/>
      <c r="M84" s="753"/>
      <c r="N84" s="753"/>
      <c r="O84" s="753"/>
      <c r="P84" s="753"/>
      <c r="Q84" s="753"/>
      <c r="R84" s="753"/>
      <c r="S84" s="753"/>
      <c r="T84" s="753"/>
      <c r="U84" s="754"/>
      <c r="W84" s="44"/>
      <c r="X84" s="44"/>
      <c r="Y84" s="44"/>
      <c r="Z84" s="44"/>
      <c r="AA84" s="44"/>
      <c r="AB84" s="44"/>
      <c r="AC84" s="44"/>
      <c r="AD84" s="44"/>
      <c r="AE84" s="43"/>
    </row>
    <row r="85" spans="1:31" ht="15" customHeight="1" x14ac:dyDescent="0.65">
      <c r="A85" s="44"/>
      <c r="B85" s="44"/>
      <c r="C85" s="44"/>
      <c r="D85" s="44"/>
      <c r="E85" s="44"/>
      <c r="F85" s="44"/>
      <c r="G85" s="44"/>
      <c r="H85" s="44"/>
      <c r="I85" s="43"/>
      <c r="J85" s="43"/>
      <c r="L85" s="752"/>
      <c r="M85" s="753"/>
      <c r="N85" s="753"/>
      <c r="O85" s="753"/>
      <c r="P85" s="753"/>
      <c r="Q85" s="753"/>
      <c r="R85" s="753"/>
      <c r="S85" s="753"/>
      <c r="T85" s="753"/>
      <c r="U85" s="754"/>
      <c r="W85" s="44"/>
      <c r="X85" s="44"/>
      <c r="Y85" s="44"/>
      <c r="Z85" s="44"/>
      <c r="AA85" s="44"/>
      <c r="AB85" s="44"/>
      <c r="AC85" s="44"/>
      <c r="AD85" s="44"/>
      <c r="AE85" s="43"/>
    </row>
    <row r="86" spans="1:31" ht="15" customHeight="1" x14ac:dyDescent="0.65">
      <c r="A86" s="44"/>
      <c r="B86" s="44"/>
      <c r="C86" s="44"/>
      <c r="D86" s="44"/>
      <c r="E86" s="44"/>
      <c r="F86" s="44"/>
      <c r="G86" s="44"/>
      <c r="H86" s="44"/>
      <c r="I86" s="43"/>
      <c r="J86" s="43"/>
      <c r="L86" s="752"/>
      <c r="M86" s="753"/>
      <c r="N86" s="753"/>
      <c r="O86" s="753"/>
      <c r="P86" s="753"/>
      <c r="Q86" s="753"/>
      <c r="R86" s="753"/>
      <c r="S86" s="753"/>
      <c r="T86" s="753"/>
      <c r="U86" s="754"/>
      <c r="W86" s="44"/>
      <c r="X86" s="44"/>
      <c r="Y86" s="44"/>
      <c r="Z86" s="44"/>
      <c r="AA86" s="44"/>
      <c r="AB86" s="44"/>
      <c r="AC86" s="44"/>
      <c r="AD86" s="44"/>
      <c r="AE86" s="43"/>
    </row>
    <row r="87" spans="1:31" ht="15" customHeight="1" x14ac:dyDescent="0.65">
      <c r="A87" s="44"/>
      <c r="B87" s="44"/>
      <c r="C87" s="44"/>
      <c r="D87" s="44"/>
      <c r="E87" s="44"/>
      <c r="F87" s="44"/>
      <c r="G87" s="44"/>
      <c r="H87" s="44"/>
      <c r="I87" s="43"/>
      <c r="J87" s="43"/>
      <c r="L87" s="752"/>
      <c r="M87" s="753"/>
      <c r="N87" s="753"/>
      <c r="O87" s="753"/>
      <c r="P87" s="753"/>
      <c r="Q87" s="753"/>
      <c r="R87" s="753"/>
      <c r="S87" s="753"/>
      <c r="T87" s="753"/>
      <c r="U87" s="754"/>
      <c r="W87" s="44"/>
      <c r="X87" s="44"/>
      <c r="Y87" s="44"/>
      <c r="Z87" s="44"/>
      <c r="AA87" s="44"/>
      <c r="AB87" s="44"/>
      <c r="AC87" s="44"/>
      <c r="AD87" s="44"/>
      <c r="AE87" s="43"/>
    </row>
    <row r="88" spans="1:31" ht="15" customHeight="1" x14ac:dyDescent="0.65">
      <c r="A88" s="44"/>
      <c r="B88" s="44"/>
      <c r="C88" s="44"/>
      <c r="D88" s="44"/>
      <c r="E88" s="44"/>
      <c r="F88" s="44"/>
      <c r="G88" s="44"/>
      <c r="H88" s="44"/>
      <c r="I88" s="43"/>
      <c r="J88" s="43"/>
      <c r="L88" s="752"/>
      <c r="M88" s="753"/>
      <c r="N88" s="753"/>
      <c r="O88" s="753"/>
      <c r="P88" s="753"/>
      <c r="Q88" s="753"/>
      <c r="R88" s="753"/>
      <c r="S88" s="753"/>
      <c r="T88" s="753"/>
      <c r="U88" s="754"/>
      <c r="W88" s="44"/>
      <c r="X88" s="44"/>
      <c r="Y88" s="44"/>
      <c r="Z88" s="44"/>
      <c r="AA88" s="44"/>
      <c r="AB88" s="44"/>
      <c r="AC88" s="44"/>
      <c r="AD88" s="44"/>
      <c r="AE88" s="43"/>
    </row>
    <row r="89" spans="1:31" ht="15" customHeight="1" x14ac:dyDescent="0.65">
      <c r="A89" s="44"/>
      <c r="B89" s="44"/>
      <c r="C89" s="44"/>
      <c r="D89" s="44"/>
      <c r="E89" s="44"/>
      <c r="F89" s="44"/>
      <c r="G89" s="44"/>
      <c r="H89" s="44"/>
      <c r="I89" s="43"/>
      <c r="J89" s="43"/>
      <c r="L89" s="752"/>
      <c r="M89" s="753"/>
      <c r="N89" s="753"/>
      <c r="O89" s="753"/>
      <c r="P89" s="753"/>
      <c r="Q89" s="753"/>
      <c r="R89" s="753"/>
      <c r="S89" s="753"/>
      <c r="T89" s="753"/>
      <c r="U89" s="754"/>
      <c r="W89" s="44"/>
      <c r="X89" s="44"/>
      <c r="Y89" s="44"/>
      <c r="Z89" s="44"/>
      <c r="AA89" s="44"/>
      <c r="AB89" s="44"/>
      <c r="AC89" s="44"/>
      <c r="AD89" s="44"/>
      <c r="AE89" s="43"/>
    </row>
    <row r="90" spans="1:31" ht="15" customHeight="1" x14ac:dyDescent="0.65">
      <c r="A90" s="44"/>
      <c r="B90" s="44"/>
      <c r="C90" s="44"/>
      <c r="D90" s="44"/>
      <c r="E90" s="44"/>
      <c r="F90" s="44"/>
      <c r="G90" s="44"/>
      <c r="H90" s="44"/>
      <c r="I90" s="43"/>
      <c r="J90" s="43"/>
      <c r="L90" s="752"/>
      <c r="M90" s="753"/>
      <c r="N90" s="753"/>
      <c r="O90" s="753"/>
      <c r="P90" s="753"/>
      <c r="Q90" s="753"/>
      <c r="R90" s="753"/>
      <c r="S90" s="753"/>
      <c r="T90" s="753"/>
      <c r="U90" s="754"/>
      <c r="W90" s="44"/>
      <c r="X90" s="44"/>
      <c r="Y90" s="44"/>
      <c r="Z90" s="44"/>
      <c r="AA90" s="44"/>
      <c r="AB90" s="44"/>
      <c r="AC90" s="44"/>
      <c r="AD90" s="44"/>
      <c r="AE90" s="43"/>
    </row>
    <row r="91" spans="1:31" ht="15" customHeight="1" x14ac:dyDescent="0.65">
      <c r="A91" s="44"/>
      <c r="B91" s="44"/>
      <c r="C91" s="44"/>
      <c r="D91" s="44"/>
      <c r="E91" s="44"/>
      <c r="F91" s="44"/>
      <c r="G91" s="44"/>
      <c r="H91" s="44"/>
      <c r="I91" s="43"/>
      <c r="J91" s="43"/>
      <c r="L91" s="752"/>
      <c r="M91" s="753"/>
      <c r="N91" s="753"/>
      <c r="O91" s="753"/>
      <c r="P91" s="753"/>
      <c r="Q91" s="753"/>
      <c r="R91" s="753"/>
      <c r="S91" s="753"/>
      <c r="T91" s="753"/>
      <c r="U91" s="754"/>
      <c r="W91" s="44"/>
      <c r="X91" s="44"/>
      <c r="Y91" s="44"/>
      <c r="Z91" s="44"/>
      <c r="AA91" s="44"/>
      <c r="AB91" s="44"/>
      <c r="AC91" s="44"/>
      <c r="AD91" s="44"/>
      <c r="AE91" s="43"/>
    </row>
    <row r="92" spans="1:31" ht="15" customHeight="1" x14ac:dyDescent="0.65">
      <c r="A92" s="44"/>
      <c r="B92" s="44"/>
      <c r="C92" s="44"/>
      <c r="D92" s="44"/>
      <c r="E92" s="44"/>
      <c r="F92" s="44"/>
      <c r="G92" s="44"/>
      <c r="H92" s="44"/>
      <c r="I92" s="43"/>
      <c r="J92" s="43"/>
      <c r="L92" s="755"/>
      <c r="M92" s="756"/>
      <c r="N92" s="756"/>
      <c r="O92" s="756"/>
      <c r="P92" s="756"/>
      <c r="Q92" s="756"/>
      <c r="R92" s="756"/>
      <c r="S92" s="756"/>
      <c r="T92" s="756"/>
      <c r="U92" s="757"/>
      <c r="W92" s="44"/>
      <c r="X92" s="44"/>
      <c r="Y92" s="44"/>
      <c r="Z92" s="44"/>
      <c r="AA92" s="44"/>
      <c r="AB92" s="44"/>
      <c r="AC92" s="44"/>
      <c r="AD92" s="44"/>
      <c r="AE92" s="43"/>
    </row>
    <row r="93" spans="1:31" ht="15" customHeight="1" x14ac:dyDescent="0.65">
      <c r="A93" s="44"/>
      <c r="B93" s="44"/>
      <c r="C93" s="44"/>
      <c r="D93" s="44"/>
      <c r="E93" s="44"/>
      <c r="F93" s="44"/>
      <c r="G93" s="44"/>
      <c r="H93" s="44"/>
      <c r="I93" s="43"/>
      <c r="J93" s="43"/>
      <c r="L93" s="44"/>
      <c r="M93" s="44"/>
      <c r="N93" s="44"/>
      <c r="O93" s="44"/>
      <c r="P93" s="44"/>
      <c r="Q93" s="44"/>
      <c r="R93" s="44"/>
      <c r="S93" s="44"/>
      <c r="T93" s="43"/>
      <c r="U93" s="43"/>
      <c r="W93" s="44"/>
      <c r="X93" s="44"/>
      <c r="Y93" s="44"/>
      <c r="Z93" s="44"/>
      <c r="AA93" s="44"/>
      <c r="AB93" s="44"/>
      <c r="AC93" s="44"/>
      <c r="AD93" s="44"/>
      <c r="AE93" s="43"/>
    </row>
    <row r="94" spans="1:31" ht="15" customHeight="1" x14ac:dyDescent="0.65">
      <c r="A94" s="44"/>
      <c r="B94" s="44"/>
      <c r="C94" s="44"/>
      <c r="D94" s="44"/>
      <c r="E94" s="44"/>
      <c r="F94" s="44"/>
      <c r="G94" s="44"/>
      <c r="H94" s="44"/>
      <c r="I94" s="43"/>
      <c r="J94" s="43"/>
      <c r="L94" s="44"/>
      <c r="M94" s="44"/>
      <c r="N94" s="44"/>
      <c r="O94" s="44"/>
      <c r="P94" s="44"/>
      <c r="Q94" s="44"/>
      <c r="R94" s="44"/>
      <c r="S94" s="44"/>
      <c r="T94" s="43"/>
      <c r="U94" s="43"/>
      <c r="W94" s="44"/>
      <c r="X94" s="44"/>
      <c r="Y94" s="44"/>
      <c r="Z94" s="44"/>
      <c r="AA94" s="44"/>
      <c r="AB94" s="44"/>
      <c r="AC94" s="44"/>
      <c r="AD94" s="44"/>
      <c r="AE94" s="43"/>
    </row>
    <row r="95" spans="1:31" ht="15" customHeight="1" x14ac:dyDescent="0.65">
      <c r="A95" s="44"/>
      <c r="B95" s="44"/>
      <c r="C95" s="44"/>
      <c r="D95" s="44"/>
      <c r="E95" s="44"/>
      <c r="F95" s="44"/>
      <c r="G95" s="44"/>
      <c r="H95" s="44"/>
      <c r="I95" s="43"/>
      <c r="J95" s="43"/>
      <c r="L95" s="44"/>
      <c r="M95" s="44"/>
      <c r="N95" s="44"/>
      <c r="O95" s="44"/>
      <c r="P95" s="44"/>
      <c r="Q95" s="44"/>
      <c r="R95" s="44"/>
      <c r="S95" s="44"/>
      <c r="T95" s="43"/>
      <c r="U95" s="43"/>
      <c r="W95" s="44"/>
      <c r="X95" s="44"/>
      <c r="Y95" s="44"/>
      <c r="Z95" s="44"/>
      <c r="AA95" s="44"/>
      <c r="AB95" s="44"/>
      <c r="AC95" s="44"/>
      <c r="AD95" s="44"/>
      <c r="AE95" s="43"/>
    </row>
    <row r="96" spans="1:31" ht="15" customHeight="1" x14ac:dyDescent="0.65">
      <c r="A96" s="44"/>
      <c r="B96" s="44"/>
      <c r="C96" s="44"/>
      <c r="D96" s="44"/>
      <c r="E96" s="44"/>
      <c r="F96" s="44"/>
      <c r="G96" s="44"/>
      <c r="H96" s="44"/>
      <c r="I96" s="43"/>
      <c r="J96" s="43"/>
      <c r="L96" s="44"/>
      <c r="M96" s="44"/>
      <c r="N96" s="44"/>
      <c r="O96" s="44"/>
      <c r="P96" s="44"/>
      <c r="Q96" s="44"/>
      <c r="R96" s="44"/>
      <c r="S96" s="44"/>
      <c r="T96" s="43"/>
      <c r="U96" s="43"/>
      <c r="W96" s="44"/>
      <c r="X96" s="44"/>
      <c r="Y96" s="44"/>
      <c r="Z96" s="44"/>
      <c r="AA96" s="44"/>
      <c r="AB96" s="44"/>
      <c r="AC96" s="44"/>
      <c r="AD96" s="44"/>
      <c r="AE96" s="43"/>
    </row>
    <row r="97" spans="1:31" ht="15" customHeight="1" x14ac:dyDescent="0.65">
      <c r="A97" s="44"/>
      <c r="B97" s="44"/>
      <c r="C97" s="44"/>
      <c r="D97" s="44"/>
      <c r="E97" s="44"/>
      <c r="F97" s="44"/>
      <c r="G97" s="44"/>
      <c r="H97" s="44"/>
      <c r="I97" s="43"/>
      <c r="J97" s="43"/>
      <c r="L97" s="44"/>
      <c r="M97" s="44"/>
      <c r="N97" s="44"/>
      <c r="O97" s="44"/>
      <c r="P97" s="44"/>
      <c r="Q97" s="44"/>
      <c r="R97" s="44"/>
      <c r="S97" s="44"/>
      <c r="T97" s="43"/>
      <c r="U97" s="43"/>
      <c r="W97" s="44"/>
      <c r="X97" s="44"/>
      <c r="Y97" s="44"/>
      <c r="Z97" s="44"/>
      <c r="AA97" s="44"/>
      <c r="AB97" s="44"/>
      <c r="AC97" s="44"/>
      <c r="AD97" s="44"/>
      <c r="AE97" s="43"/>
    </row>
    <row r="98" spans="1:31" ht="15" customHeight="1" x14ac:dyDescent="0.65">
      <c r="A98" s="44"/>
      <c r="B98" s="44"/>
      <c r="C98" s="44"/>
      <c r="D98" s="44"/>
      <c r="E98" s="44"/>
      <c r="F98" s="44"/>
      <c r="G98" s="44"/>
      <c r="H98" s="44"/>
      <c r="I98" s="43"/>
      <c r="J98" s="43"/>
      <c r="L98" s="44"/>
      <c r="M98" s="44"/>
      <c r="N98" s="44"/>
      <c r="O98" s="44"/>
      <c r="P98" s="44"/>
      <c r="Q98" s="44"/>
      <c r="R98" s="44"/>
      <c r="S98" s="44"/>
      <c r="T98" s="43"/>
      <c r="U98" s="43"/>
      <c r="W98" s="44"/>
      <c r="X98" s="44"/>
      <c r="Y98" s="44"/>
      <c r="Z98" s="44"/>
      <c r="AA98" s="44"/>
      <c r="AB98" s="44"/>
      <c r="AC98" s="44"/>
      <c r="AD98" s="44"/>
      <c r="AE98" s="43"/>
    </row>
    <row r="99" spans="1:31" ht="15" customHeight="1" x14ac:dyDescent="0.65">
      <c r="A99" s="44"/>
      <c r="B99" s="44"/>
      <c r="C99" s="44"/>
      <c r="D99" s="44"/>
      <c r="E99" s="44"/>
      <c r="F99" s="44"/>
      <c r="G99" s="44"/>
      <c r="H99" s="44"/>
      <c r="I99" s="43"/>
      <c r="J99" s="43"/>
      <c r="L99" s="44"/>
      <c r="M99" s="44"/>
      <c r="N99" s="44"/>
      <c r="O99" s="44"/>
      <c r="P99" s="44"/>
      <c r="Q99" s="44"/>
      <c r="R99" s="44"/>
      <c r="S99" s="44"/>
      <c r="T99" s="43"/>
      <c r="U99" s="43"/>
      <c r="W99" s="44"/>
      <c r="X99" s="44"/>
      <c r="Y99" s="44"/>
      <c r="Z99" s="44"/>
      <c r="AA99" s="44"/>
      <c r="AB99" s="44"/>
      <c r="AC99" s="44"/>
      <c r="AD99" s="44"/>
      <c r="AE99" s="43"/>
    </row>
    <row r="100" spans="1:31" ht="15" customHeight="1" x14ac:dyDescent="0.65">
      <c r="A100" s="44"/>
      <c r="B100" s="44"/>
      <c r="C100" s="44"/>
      <c r="D100" s="44"/>
      <c r="E100" s="44"/>
      <c r="F100" s="44"/>
      <c r="G100" s="44"/>
      <c r="H100" s="44"/>
      <c r="I100" s="43"/>
      <c r="J100" s="43"/>
      <c r="L100" s="44"/>
      <c r="M100" s="44"/>
      <c r="N100" s="44"/>
      <c r="O100" s="44"/>
      <c r="P100" s="44"/>
      <c r="Q100" s="44"/>
      <c r="R100" s="44"/>
      <c r="S100" s="44"/>
      <c r="T100" s="43"/>
      <c r="U100" s="43"/>
      <c r="W100" s="44"/>
      <c r="X100" s="44"/>
      <c r="Y100" s="44"/>
      <c r="Z100" s="44"/>
      <c r="AA100" s="44"/>
      <c r="AB100" s="44"/>
      <c r="AC100" s="44"/>
      <c r="AD100" s="44"/>
      <c r="AE100" s="43"/>
    </row>
    <row r="101" spans="1:31" ht="15" customHeight="1" x14ac:dyDescent="0.65">
      <c r="A101" s="44"/>
      <c r="B101" s="44"/>
      <c r="C101" s="44"/>
      <c r="D101" s="44"/>
      <c r="E101" s="44"/>
      <c r="F101" s="44"/>
      <c r="G101" s="44"/>
      <c r="H101" s="44"/>
      <c r="I101" s="43"/>
      <c r="J101" s="43"/>
      <c r="L101" s="44"/>
      <c r="M101" s="44"/>
      <c r="N101" s="44"/>
      <c r="O101" s="44"/>
      <c r="P101" s="44"/>
      <c r="Q101" s="44"/>
      <c r="R101" s="44"/>
      <c r="S101" s="44"/>
      <c r="T101" s="43"/>
      <c r="U101" s="43"/>
      <c r="W101" s="44"/>
      <c r="X101" s="44"/>
      <c r="Y101" s="44"/>
      <c r="Z101" s="44"/>
      <c r="AA101" s="44"/>
      <c r="AB101" s="44"/>
      <c r="AC101" s="44"/>
      <c r="AD101" s="44"/>
      <c r="AE101" s="43"/>
    </row>
    <row r="102" spans="1:31" ht="15" customHeight="1" x14ac:dyDescent="0.65">
      <c r="A102" s="44"/>
      <c r="B102" s="44"/>
      <c r="C102" s="44"/>
      <c r="D102" s="44"/>
      <c r="E102" s="44"/>
      <c r="F102" s="44"/>
      <c r="G102" s="44"/>
      <c r="H102" s="44"/>
      <c r="I102" s="43"/>
      <c r="J102" s="43"/>
      <c r="L102" s="44"/>
      <c r="M102" s="44"/>
      <c r="N102" s="44"/>
      <c r="O102" s="44"/>
      <c r="P102" s="44"/>
      <c r="Q102" s="44"/>
      <c r="R102" s="44"/>
      <c r="S102" s="44"/>
      <c r="T102" s="43"/>
      <c r="U102" s="43"/>
      <c r="W102" s="44"/>
      <c r="X102" s="44"/>
      <c r="Y102" s="44"/>
      <c r="Z102" s="44"/>
      <c r="AA102" s="44"/>
      <c r="AB102" s="44"/>
      <c r="AC102" s="44"/>
      <c r="AD102" s="44"/>
      <c r="AE102" s="43"/>
    </row>
    <row r="103" spans="1:31" ht="15" customHeight="1" x14ac:dyDescent="0.65">
      <c r="A103" s="44"/>
      <c r="B103" s="44"/>
      <c r="C103" s="44"/>
      <c r="D103" s="44"/>
      <c r="E103" s="44"/>
      <c r="F103" s="44"/>
      <c r="G103" s="44"/>
      <c r="H103" s="44"/>
      <c r="I103" s="43"/>
      <c r="J103" s="43"/>
      <c r="L103" s="44"/>
      <c r="M103" s="44"/>
      <c r="N103" s="44"/>
      <c r="O103" s="44"/>
      <c r="P103" s="44"/>
      <c r="Q103" s="44"/>
      <c r="R103" s="44"/>
      <c r="S103" s="44"/>
      <c r="T103" s="43"/>
      <c r="U103" s="43"/>
      <c r="W103" s="44"/>
      <c r="X103" s="44"/>
      <c r="Y103" s="44"/>
      <c r="Z103" s="44"/>
      <c r="AA103" s="44"/>
      <c r="AB103" s="44"/>
      <c r="AC103" s="44"/>
      <c r="AD103" s="44"/>
      <c r="AE103" s="43"/>
    </row>
    <row r="104" spans="1:31" ht="15" customHeight="1" x14ac:dyDescent="0.65">
      <c r="A104" s="44"/>
      <c r="B104" s="44"/>
      <c r="C104" s="44"/>
      <c r="D104" s="44"/>
      <c r="E104" s="44"/>
      <c r="F104" s="44"/>
      <c r="G104" s="44"/>
      <c r="H104" s="44"/>
      <c r="I104" s="43"/>
      <c r="J104" s="43"/>
      <c r="L104" s="44"/>
      <c r="M104" s="44"/>
      <c r="N104" s="44"/>
      <c r="O104" s="44"/>
      <c r="P104" s="44"/>
      <c r="Q104" s="44"/>
      <c r="R104" s="44"/>
      <c r="S104" s="44"/>
      <c r="T104" s="43"/>
      <c r="U104" s="43"/>
      <c r="W104" s="44"/>
      <c r="X104" s="44"/>
      <c r="Y104" s="44"/>
      <c r="Z104" s="44"/>
      <c r="AA104" s="44"/>
      <c r="AB104" s="44"/>
      <c r="AC104" s="44"/>
      <c r="AD104" s="44"/>
      <c r="AE104" s="43"/>
    </row>
    <row r="105" spans="1:31" ht="15" customHeight="1" x14ac:dyDescent="0.65">
      <c r="A105" s="44"/>
      <c r="B105" s="44"/>
      <c r="C105" s="44"/>
      <c r="D105" s="44"/>
      <c r="E105" s="44"/>
      <c r="F105" s="44"/>
      <c r="G105" s="44"/>
      <c r="H105" s="44"/>
      <c r="I105" s="43"/>
      <c r="J105" s="43"/>
      <c r="L105" s="44"/>
      <c r="M105" s="44"/>
      <c r="N105" s="44"/>
      <c r="O105" s="44"/>
      <c r="P105" s="44"/>
      <c r="Q105" s="44"/>
      <c r="R105" s="44"/>
      <c r="S105" s="44"/>
      <c r="T105" s="43"/>
      <c r="U105" s="43"/>
      <c r="W105" s="44"/>
      <c r="X105" s="44"/>
      <c r="Y105" s="44"/>
      <c r="Z105" s="44"/>
      <c r="AA105" s="44"/>
      <c r="AB105" s="44"/>
      <c r="AC105" s="44"/>
      <c r="AD105" s="44"/>
      <c r="AE105" s="43"/>
    </row>
    <row r="106" spans="1:31" ht="15" customHeight="1" x14ac:dyDescent="0.65">
      <c r="A106" s="44"/>
      <c r="B106" s="44"/>
      <c r="C106" s="44"/>
      <c r="D106" s="44"/>
      <c r="E106" s="44"/>
      <c r="F106" s="44"/>
      <c r="G106" s="44"/>
      <c r="H106" s="44"/>
      <c r="I106" s="43"/>
      <c r="J106" s="43"/>
      <c r="L106" s="44"/>
      <c r="M106" s="44"/>
      <c r="N106" s="44"/>
      <c r="O106" s="44"/>
      <c r="P106" s="44"/>
      <c r="Q106" s="44"/>
      <c r="R106" s="44"/>
      <c r="S106" s="44"/>
      <c r="T106" s="43"/>
      <c r="U106" s="43"/>
      <c r="W106" s="44"/>
      <c r="X106" s="44"/>
      <c r="Y106" s="44"/>
      <c r="Z106" s="44"/>
      <c r="AA106" s="44"/>
      <c r="AB106" s="44"/>
      <c r="AC106" s="44"/>
      <c r="AD106" s="44"/>
      <c r="AE106" s="43"/>
    </row>
    <row r="107" spans="1:31" ht="15" customHeight="1" x14ac:dyDescent="0.65">
      <c r="A107" s="44"/>
      <c r="B107" s="44"/>
      <c r="C107" s="44"/>
      <c r="D107" s="44"/>
      <c r="E107" s="44"/>
      <c r="F107" s="44"/>
      <c r="G107" s="44"/>
      <c r="H107" s="44"/>
      <c r="I107" s="43"/>
      <c r="J107" s="43"/>
      <c r="L107" s="44"/>
      <c r="M107" s="44"/>
      <c r="N107" s="44"/>
      <c r="O107" s="44"/>
      <c r="P107" s="44"/>
      <c r="Q107" s="44"/>
      <c r="R107" s="44"/>
      <c r="S107" s="44"/>
      <c r="T107" s="43"/>
      <c r="U107" s="43"/>
      <c r="W107" s="44"/>
      <c r="X107" s="44"/>
      <c r="Y107" s="44"/>
      <c r="Z107" s="44"/>
      <c r="AA107" s="44"/>
      <c r="AB107" s="44"/>
      <c r="AC107" s="44"/>
      <c r="AD107" s="44"/>
      <c r="AE107" s="43"/>
    </row>
    <row r="108" spans="1:31" ht="15" customHeight="1" x14ac:dyDescent="0.65">
      <c r="A108" s="44"/>
      <c r="B108" s="44"/>
      <c r="C108" s="44"/>
      <c r="D108" s="44"/>
      <c r="E108" s="44"/>
      <c r="F108" s="44"/>
      <c r="G108" s="44"/>
      <c r="H108" s="44"/>
      <c r="I108" s="43"/>
      <c r="J108" s="43"/>
      <c r="L108" s="44"/>
      <c r="M108" s="44"/>
      <c r="N108" s="44"/>
      <c r="O108" s="44"/>
      <c r="P108" s="44"/>
      <c r="Q108" s="44"/>
      <c r="R108" s="44"/>
      <c r="S108" s="44"/>
      <c r="T108" s="43"/>
      <c r="U108" s="43"/>
      <c r="W108" s="44"/>
      <c r="X108" s="44"/>
      <c r="Y108" s="44"/>
      <c r="Z108" s="44"/>
      <c r="AA108" s="44"/>
      <c r="AB108" s="44"/>
      <c r="AC108" s="44"/>
      <c r="AD108" s="44"/>
      <c r="AE108" s="43"/>
    </row>
    <row r="109" spans="1:31" ht="15" customHeight="1" x14ac:dyDescent="0.65">
      <c r="A109" s="44"/>
      <c r="B109" s="44"/>
      <c r="C109" s="44"/>
      <c r="D109" s="44"/>
      <c r="E109" s="44"/>
      <c r="F109" s="44"/>
      <c r="G109" s="44"/>
      <c r="H109" s="44"/>
      <c r="I109" s="43"/>
      <c r="J109" s="43"/>
      <c r="L109" s="44"/>
      <c r="M109" s="44"/>
      <c r="N109" s="44"/>
      <c r="O109" s="44"/>
      <c r="P109" s="44"/>
      <c r="Q109" s="44"/>
      <c r="R109" s="44"/>
      <c r="S109" s="44"/>
      <c r="T109" s="43"/>
      <c r="U109" s="43"/>
      <c r="W109" s="44"/>
      <c r="X109" s="44"/>
      <c r="Y109" s="44"/>
      <c r="Z109" s="44"/>
      <c r="AA109" s="44"/>
      <c r="AB109" s="44"/>
      <c r="AC109" s="44"/>
      <c r="AD109" s="44"/>
      <c r="AE109" s="43"/>
    </row>
    <row r="110" spans="1:31" ht="15" customHeight="1" x14ac:dyDescent="0.65">
      <c r="A110" s="44"/>
      <c r="B110" s="44"/>
      <c r="C110" s="44"/>
      <c r="D110" s="44"/>
      <c r="E110" s="44"/>
      <c r="F110" s="44"/>
      <c r="G110" s="44"/>
      <c r="H110" s="44"/>
      <c r="I110" s="43"/>
      <c r="J110" s="43"/>
      <c r="L110" s="44"/>
      <c r="M110" s="44"/>
      <c r="N110" s="44"/>
      <c r="O110" s="44"/>
      <c r="P110" s="44"/>
      <c r="Q110" s="44"/>
      <c r="R110" s="44"/>
      <c r="S110" s="44"/>
      <c r="T110" s="43"/>
      <c r="U110" s="43"/>
      <c r="W110" s="44"/>
      <c r="X110" s="44"/>
      <c r="Y110" s="44"/>
      <c r="Z110" s="44"/>
      <c r="AA110" s="44"/>
      <c r="AB110" s="44"/>
      <c r="AC110" s="44"/>
      <c r="AD110" s="44"/>
      <c r="AE110" s="43"/>
    </row>
    <row r="111" spans="1:31" ht="15" customHeight="1" x14ac:dyDescent="0.65">
      <c r="A111" s="44"/>
      <c r="B111" s="44"/>
      <c r="C111" s="44"/>
      <c r="D111" s="44"/>
      <c r="E111" s="44"/>
      <c r="F111" s="44"/>
      <c r="G111" s="44"/>
      <c r="H111" s="44"/>
      <c r="I111" s="43"/>
      <c r="J111" s="43"/>
      <c r="L111" s="44"/>
      <c r="M111" s="44"/>
      <c r="N111" s="44"/>
      <c r="O111" s="44"/>
      <c r="P111" s="44"/>
      <c r="Q111" s="44"/>
      <c r="R111" s="44"/>
      <c r="S111" s="44"/>
      <c r="T111" s="43"/>
      <c r="U111" s="43"/>
      <c r="W111" s="44"/>
      <c r="X111" s="44"/>
      <c r="Y111" s="44"/>
      <c r="Z111" s="44"/>
      <c r="AA111" s="44"/>
      <c r="AB111" s="44"/>
      <c r="AC111" s="44"/>
      <c r="AD111" s="44"/>
      <c r="AE111" s="43"/>
    </row>
    <row r="112" spans="1:31" ht="15" customHeight="1" x14ac:dyDescent="0.65">
      <c r="A112" s="44"/>
      <c r="B112" s="44"/>
      <c r="C112" s="44"/>
      <c r="D112" s="44"/>
      <c r="E112" s="44"/>
      <c r="F112" s="44"/>
      <c r="G112" s="44"/>
      <c r="H112" s="44"/>
      <c r="I112" s="43"/>
      <c r="J112" s="43"/>
      <c r="L112" s="44"/>
      <c r="M112" s="44"/>
      <c r="N112" s="44"/>
      <c r="O112" s="44"/>
      <c r="P112" s="44"/>
      <c r="Q112" s="44"/>
      <c r="R112" s="44"/>
      <c r="S112" s="44"/>
      <c r="T112" s="43"/>
      <c r="U112" s="43"/>
      <c r="W112" s="44"/>
      <c r="X112" s="44"/>
      <c r="Y112" s="44"/>
      <c r="Z112" s="44"/>
      <c r="AA112" s="44"/>
      <c r="AB112" s="44"/>
      <c r="AC112" s="44"/>
      <c r="AD112" s="44"/>
      <c r="AE112" s="43"/>
    </row>
    <row r="113" spans="1:31" ht="15" customHeight="1" x14ac:dyDescent="0.65">
      <c r="A113" s="44"/>
      <c r="B113" s="44"/>
      <c r="C113" s="44"/>
      <c r="D113" s="44"/>
      <c r="E113" s="44"/>
      <c r="F113" s="44"/>
      <c r="G113" s="44"/>
      <c r="H113" s="44"/>
      <c r="I113" s="43"/>
      <c r="J113" s="43"/>
      <c r="L113" s="44"/>
      <c r="M113" s="44"/>
      <c r="N113" s="44"/>
      <c r="O113" s="44"/>
      <c r="P113" s="44"/>
      <c r="Q113" s="44"/>
      <c r="R113" s="44"/>
      <c r="S113" s="44"/>
      <c r="T113" s="43"/>
      <c r="U113" s="43"/>
      <c r="W113" s="44"/>
      <c r="X113" s="44"/>
      <c r="Y113" s="44"/>
      <c r="Z113" s="44"/>
      <c r="AA113" s="44"/>
      <c r="AB113" s="44"/>
      <c r="AC113" s="44"/>
      <c r="AD113" s="44"/>
      <c r="AE113" s="43"/>
    </row>
    <row r="114" spans="1:31" ht="15" customHeight="1" x14ac:dyDescent="0.65">
      <c r="A114" s="44"/>
      <c r="B114" s="44"/>
      <c r="C114" s="44"/>
      <c r="D114" s="44"/>
      <c r="E114" s="44"/>
      <c r="F114" s="44"/>
      <c r="G114" s="44"/>
      <c r="H114" s="44"/>
      <c r="I114" s="43"/>
      <c r="J114" s="43"/>
      <c r="L114" s="44"/>
      <c r="M114" s="44"/>
      <c r="N114" s="44"/>
      <c r="O114" s="44"/>
      <c r="P114" s="44"/>
      <c r="Q114" s="44"/>
      <c r="R114" s="44"/>
      <c r="S114" s="44"/>
      <c r="T114" s="43"/>
      <c r="U114" s="43"/>
      <c r="W114" s="44"/>
      <c r="X114" s="44"/>
      <c r="Y114" s="44"/>
      <c r="Z114" s="44"/>
      <c r="AA114" s="44"/>
      <c r="AB114" s="44"/>
      <c r="AC114" s="44"/>
      <c r="AD114" s="44"/>
      <c r="AE114" s="43"/>
    </row>
    <row r="115" spans="1:31" ht="15" customHeight="1" x14ac:dyDescent="0.65">
      <c r="A115" s="44"/>
      <c r="B115" s="44"/>
      <c r="C115" s="44"/>
      <c r="D115" s="44"/>
      <c r="E115" s="44"/>
      <c r="F115" s="44"/>
      <c r="G115" s="44"/>
      <c r="H115" s="44"/>
      <c r="I115" s="43"/>
      <c r="J115" s="43"/>
      <c r="L115" s="44"/>
      <c r="M115" s="44"/>
      <c r="N115" s="44"/>
      <c r="O115" s="44"/>
      <c r="P115" s="44"/>
      <c r="Q115" s="44"/>
      <c r="R115" s="44"/>
      <c r="S115" s="44"/>
      <c r="T115" s="43"/>
      <c r="U115" s="43"/>
      <c r="W115" s="44"/>
      <c r="X115" s="44"/>
      <c r="Y115" s="44"/>
      <c r="Z115" s="44"/>
      <c r="AA115" s="44"/>
      <c r="AB115" s="44"/>
      <c r="AC115" s="44"/>
      <c r="AD115" s="44"/>
      <c r="AE115" s="43"/>
    </row>
    <row r="116" spans="1:31" ht="15" customHeight="1" x14ac:dyDescent="0.65">
      <c r="A116" s="44"/>
      <c r="B116" s="44"/>
      <c r="C116" s="44"/>
      <c r="D116" s="44"/>
      <c r="E116" s="44"/>
      <c r="F116" s="44"/>
      <c r="G116" s="44"/>
      <c r="H116" s="44"/>
      <c r="I116" s="43"/>
      <c r="J116" s="43"/>
      <c r="L116" s="44"/>
      <c r="M116" s="44"/>
      <c r="N116" s="44"/>
      <c r="O116" s="44"/>
      <c r="P116" s="44"/>
      <c r="Q116" s="44"/>
      <c r="R116" s="44"/>
      <c r="S116" s="44"/>
      <c r="T116" s="43"/>
      <c r="U116" s="43"/>
      <c r="W116" s="44"/>
      <c r="X116" s="44"/>
      <c r="Y116" s="44"/>
      <c r="Z116" s="44"/>
      <c r="AA116" s="44"/>
      <c r="AB116" s="44"/>
      <c r="AC116" s="44"/>
      <c r="AD116" s="44"/>
      <c r="AE116" s="43"/>
    </row>
    <row r="117" spans="1:31" ht="15" customHeight="1" x14ac:dyDescent="0.65">
      <c r="A117" s="44"/>
      <c r="B117" s="44"/>
      <c r="C117" s="44"/>
      <c r="D117" s="44"/>
      <c r="E117" s="44"/>
      <c r="F117" s="44"/>
      <c r="G117" s="44"/>
      <c r="H117" s="44"/>
      <c r="I117" s="43"/>
      <c r="J117" s="43"/>
      <c r="L117" s="44"/>
      <c r="M117" s="44"/>
      <c r="N117" s="44"/>
      <c r="O117" s="44"/>
      <c r="P117" s="44"/>
      <c r="Q117" s="44"/>
      <c r="R117" s="44"/>
      <c r="S117" s="44"/>
      <c r="T117" s="43"/>
      <c r="U117" s="43"/>
      <c r="W117" s="44"/>
      <c r="X117" s="44"/>
      <c r="Y117" s="44"/>
      <c r="Z117" s="44"/>
      <c r="AA117" s="44"/>
      <c r="AB117" s="44"/>
      <c r="AC117" s="44"/>
      <c r="AD117" s="44"/>
      <c r="AE117" s="43"/>
    </row>
    <row r="118" spans="1:31" ht="15" customHeight="1" x14ac:dyDescent="0.65">
      <c r="A118" s="44"/>
      <c r="B118" s="44"/>
      <c r="C118" s="44"/>
      <c r="D118" s="44"/>
      <c r="E118" s="44"/>
      <c r="F118" s="44"/>
      <c r="G118" s="44"/>
      <c r="H118" s="44"/>
      <c r="I118" s="43"/>
      <c r="J118" s="43"/>
      <c r="L118" s="44"/>
      <c r="M118" s="44"/>
      <c r="N118" s="44"/>
      <c r="O118" s="44"/>
      <c r="P118" s="44"/>
      <c r="Q118" s="44"/>
      <c r="R118" s="44"/>
      <c r="S118" s="44"/>
      <c r="T118" s="43"/>
      <c r="U118" s="43"/>
      <c r="W118" s="44"/>
      <c r="X118" s="44"/>
      <c r="Y118" s="44"/>
      <c r="Z118" s="44"/>
      <c r="AA118" s="44"/>
      <c r="AB118" s="44"/>
      <c r="AC118" s="44"/>
      <c r="AD118" s="44"/>
      <c r="AE118" s="43"/>
    </row>
    <row r="119" spans="1:31" ht="15" customHeight="1" x14ac:dyDescent="0.65">
      <c r="A119" s="44"/>
      <c r="B119" s="44"/>
      <c r="C119" s="44"/>
      <c r="D119" s="44"/>
      <c r="E119" s="44"/>
      <c r="F119" s="44"/>
      <c r="G119" s="44"/>
      <c r="H119" s="44"/>
      <c r="I119" s="43"/>
      <c r="J119" s="43"/>
      <c r="L119" s="44"/>
      <c r="M119" s="44"/>
      <c r="N119" s="44"/>
      <c r="O119" s="44"/>
      <c r="P119" s="44"/>
      <c r="Q119" s="44"/>
      <c r="R119" s="44"/>
      <c r="S119" s="44"/>
      <c r="T119" s="43"/>
      <c r="U119" s="43"/>
      <c r="W119" s="44"/>
      <c r="X119" s="44"/>
      <c r="Y119" s="44"/>
      <c r="Z119" s="44"/>
      <c r="AA119" s="44"/>
      <c r="AB119" s="44"/>
      <c r="AC119" s="44"/>
      <c r="AD119" s="44"/>
      <c r="AE119" s="43"/>
    </row>
    <row r="120" spans="1:31" ht="15" customHeight="1" x14ac:dyDescent="0.65">
      <c r="A120" s="44"/>
      <c r="B120" s="44"/>
      <c r="C120" s="44"/>
      <c r="D120" s="44"/>
      <c r="E120" s="44"/>
      <c r="F120" s="44"/>
      <c r="G120" s="44"/>
      <c r="H120" s="44"/>
      <c r="I120" s="43"/>
      <c r="J120" s="43"/>
      <c r="L120" s="44"/>
      <c r="M120" s="44"/>
      <c r="N120" s="44"/>
      <c r="O120" s="44"/>
      <c r="P120" s="44"/>
      <c r="Q120" s="44"/>
      <c r="R120" s="44"/>
      <c r="S120" s="44"/>
      <c r="T120" s="43"/>
      <c r="U120" s="43"/>
      <c r="W120" s="44"/>
      <c r="X120" s="44"/>
      <c r="Y120" s="44"/>
      <c r="Z120" s="44"/>
      <c r="AA120" s="44"/>
      <c r="AB120" s="44"/>
      <c r="AC120" s="44"/>
      <c r="AD120" s="44"/>
      <c r="AE120" s="43"/>
    </row>
    <row r="121" spans="1:31" ht="15" customHeight="1" x14ac:dyDescent="0.65">
      <c r="A121" s="44"/>
      <c r="B121" s="44"/>
      <c r="C121" s="44"/>
      <c r="D121" s="44"/>
      <c r="E121" s="44"/>
      <c r="F121" s="44"/>
      <c r="G121" s="44"/>
      <c r="H121" s="44"/>
      <c r="I121" s="43"/>
      <c r="J121" s="43"/>
      <c r="L121" s="44"/>
      <c r="M121" s="44"/>
      <c r="N121" s="44"/>
      <c r="O121" s="44"/>
      <c r="P121" s="44"/>
      <c r="Q121" s="44"/>
      <c r="R121" s="44"/>
      <c r="S121" s="44"/>
      <c r="T121" s="43"/>
      <c r="U121" s="43"/>
      <c r="W121" s="44"/>
      <c r="X121" s="44"/>
      <c r="Y121" s="44"/>
      <c r="Z121" s="44"/>
      <c r="AA121" s="44"/>
      <c r="AB121" s="44"/>
      <c r="AC121" s="44"/>
      <c r="AD121" s="44"/>
      <c r="AE121" s="43"/>
    </row>
    <row r="122" spans="1:31" ht="15" customHeight="1" x14ac:dyDescent="0.65">
      <c r="A122" s="44"/>
      <c r="B122" s="44"/>
      <c r="C122" s="44"/>
      <c r="D122" s="44"/>
      <c r="E122" s="44"/>
      <c r="F122" s="44"/>
      <c r="G122" s="44"/>
      <c r="H122" s="44"/>
      <c r="I122" s="43"/>
      <c r="J122" s="43"/>
      <c r="L122" s="44"/>
      <c r="M122" s="44"/>
      <c r="N122" s="44"/>
      <c r="O122" s="44"/>
      <c r="P122" s="44"/>
      <c r="Q122" s="44"/>
      <c r="R122" s="44"/>
      <c r="S122" s="44"/>
      <c r="T122" s="43"/>
      <c r="U122" s="43"/>
      <c r="W122" s="44"/>
      <c r="X122" s="44"/>
      <c r="Y122" s="44"/>
      <c r="Z122" s="44"/>
      <c r="AA122" s="44"/>
      <c r="AB122" s="44"/>
      <c r="AC122" s="44"/>
      <c r="AD122" s="44"/>
      <c r="AE122" s="43"/>
    </row>
    <row r="123" spans="1:31" ht="15" customHeight="1" x14ac:dyDescent="0.65">
      <c r="A123" s="44"/>
      <c r="B123" s="44"/>
      <c r="C123" s="44"/>
      <c r="D123" s="44"/>
      <c r="E123" s="44"/>
      <c r="F123" s="44"/>
      <c r="G123" s="44"/>
      <c r="H123" s="44"/>
      <c r="I123" s="43"/>
      <c r="J123" s="43"/>
      <c r="L123" s="44"/>
      <c r="M123" s="44"/>
      <c r="N123" s="44"/>
      <c r="O123" s="44"/>
      <c r="P123" s="44"/>
      <c r="Q123" s="44"/>
      <c r="R123" s="44"/>
      <c r="S123" s="44"/>
      <c r="T123" s="43"/>
      <c r="U123" s="43"/>
      <c r="W123" s="44"/>
      <c r="X123" s="44"/>
      <c r="Y123" s="44"/>
      <c r="Z123" s="44"/>
      <c r="AA123" s="44"/>
      <c r="AB123" s="44"/>
      <c r="AC123" s="44"/>
      <c r="AD123" s="44"/>
      <c r="AE123" s="43"/>
    </row>
    <row r="124" spans="1:31" ht="15" customHeight="1" x14ac:dyDescent="0.65">
      <c r="A124" s="44"/>
      <c r="B124" s="44"/>
      <c r="C124" s="44"/>
      <c r="D124" s="44"/>
      <c r="E124" s="44"/>
      <c r="F124" s="44"/>
      <c r="G124" s="44"/>
      <c r="H124" s="44"/>
      <c r="I124" s="43"/>
      <c r="J124" s="43"/>
      <c r="L124" s="44"/>
      <c r="M124" s="44"/>
      <c r="N124" s="44"/>
      <c r="O124" s="44"/>
      <c r="P124" s="44"/>
      <c r="Q124" s="44"/>
      <c r="R124" s="44"/>
      <c r="S124" s="44"/>
      <c r="T124" s="43"/>
      <c r="U124" s="43"/>
      <c r="W124" s="44"/>
      <c r="X124" s="44"/>
      <c r="Y124" s="44"/>
      <c r="Z124" s="44"/>
      <c r="AA124" s="44"/>
      <c r="AB124" s="44"/>
      <c r="AC124" s="44"/>
      <c r="AD124" s="44"/>
      <c r="AE124" s="43"/>
    </row>
    <row r="125" spans="1:31" ht="15" customHeight="1" x14ac:dyDescent="0.65">
      <c r="A125" s="44"/>
      <c r="B125" s="44"/>
      <c r="C125" s="44"/>
      <c r="D125" s="44"/>
      <c r="E125" s="44"/>
      <c r="F125" s="44"/>
      <c r="G125" s="44"/>
      <c r="H125" s="44"/>
      <c r="I125" s="43"/>
      <c r="J125" s="43"/>
      <c r="L125" s="44"/>
      <c r="M125" s="44"/>
      <c r="N125" s="44"/>
      <c r="O125" s="44"/>
      <c r="P125" s="44"/>
      <c r="Q125" s="44"/>
      <c r="R125" s="44"/>
      <c r="S125" s="44"/>
      <c r="T125" s="43"/>
      <c r="U125" s="43"/>
      <c r="W125" s="44"/>
      <c r="X125" s="44"/>
      <c r="Y125" s="44"/>
      <c r="Z125" s="44"/>
      <c r="AA125" s="44"/>
      <c r="AB125" s="44"/>
      <c r="AC125" s="44"/>
      <c r="AD125" s="44"/>
      <c r="AE125" s="43"/>
    </row>
    <row r="126" spans="1:31" ht="15" customHeight="1" x14ac:dyDescent="0.65">
      <c r="A126" s="44"/>
      <c r="B126" s="44"/>
      <c r="C126" s="44"/>
      <c r="D126" s="44"/>
      <c r="E126" s="44"/>
      <c r="F126" s="44"/>
      <c r="G126" s="44"/>
      <c r="H126" s="44"/>
      <c r="I126" s="43"/>
      <c r="J126" s="43"/>
      <c r="L126" s="44"/>
      <c r="M126" s="44"/>
      <c r="N126" s="44"/>
      <c r="O126" s="44"/>
      <c r="P126" s="44"/>
      <c r="Q126" s="44"/>
      <c r="R126" s="44"/>
      <c r="S126" s="44"/>
      <c r="T126" s="43"/>
      <c r="U126" s="43"/>
      <c r="W126" s="44"/>
      <c r="X126" s="44"/>
      <c r="Y126" s="44"/>
      <c r="Z126" s="44"/>
      <c r="AA126" s="44"/>
      <c r="AB126" s="44"/>
      <c r="AC126" s="44"/>
      <c r="AD126" s="44"/>
      <c r="AE126" s="43"/>
    </row>
    <row r="127" spans="1:31" ht="15" customHeight="1" x14ac:dyDescent="0.65">
      <c r="A127" s="44"/>
      <c r="B127" s="44"/>
      <c r="C127" s="44"/>
      <c r="D127" s="44"/>
      <c r="E127" s="44"/>
      <c r="F127" s="44"/>
      <c r="G127" s="44"/>
      <c r="H127" s="44"/>
      <c r="I127" s="43"/>
      <c r="J127" s="43"/>
      <c r="L127" s="44"/>
      <c r="M127" s="44"/>
      <c r="N127" s="44"/>
      <c r="O127" s="44"/>
      <c r="P127" s="44"/>
      <c r="Q127" s="44"/>
      <c r="R127" s="44"/>
      <c r="S127" s="44"/>
      <c r="T127" s="43"/>
      <c r="U127" s="43"/>
      <c r="W127" s="44"/>
      <c r="X127" s="44"/>
      <c r="Y127" s="44"/>
      <c r="Z127" s="44"/>
      <c r="AA127" s="44"/>
      <c r="AB127" s="44"/>
      <c r="AC127" s="44"/>
      <c r="AD127" s="44"/>
      <c r="AE127" s="43"/>
    </row>
    <row r="128" spans="1:31" ht="15" customHeight="1" x14ac:dyDescent="0.65">
      <c r="A128" s="44"/>
      <c r="B128" s="44"/>
      <c r="C128" s="44"/>
      <c r="D128" s="44"/>
      <c r="E128" s="44"/>
      <c r="F128" s="44"/>
      <c r="G128" s="44"/>
      <c r="H128" s="44"/>
      <c r="I128" s="43"/>
      <c r="J128" s="43"/>
      <c r="L128" s="44"/>
      <c r="M128" s="44"/>
      <c r="N128" s="44"/>
      <c r="O128" s="44"/>
      <c r="P128" s="44"/>
      <c r="Q128" s="44"/>
      <c r="R128" s="44"/>
      <c r="S128" s="44"/>
      <c r="T128" s="43"/>
      <c r="U128" s="43"/>
      <c r="W128" s="44"/>
      <c r="X128" s="44"/>
      <c r="Y128" s="44"/>
      <c r="Z128" s="44"/>
      <c r="AA128" s="44"/>
      <c r="AB128" s="44"/>
      <c r="AC128" s="44"/>
      <c r="AD128" s="44"/>
      <c r="AE128" s="43"/>
    </row>
    <row r="129" spans="1:31" ht="15" customHeight="1" x14ac:dyDescent="0.65">
      <c r="A129" s="44"/>
      <c r="B129" s="44"/>
      <c r="C129" s="44"/>
      <c r="D129" s="44"/>
      <c r="E129" s="44"/>
      <c r="F129" s="44"/>
      <c r="G129" s="44"/>
      <c r="H129" s="44"/>
      <c r="I129" s="43"/>
      <c r="J129" s="43"/>
      <c r="L129" s="44"/>
      <c r="M129" s="44"/>
      <c r="N129" s="44"/>
      <c r="O129" s="44"/>
      <c r="P129" s="44"/>
      <c r="Q129" s="44"/>
      <c r="R129" s="44"/>
      <c r="S129" s="44"/>
      <c r="T129" s="43"/>
      <c r="U129" s="43"/>
      <c r="W129" s="44"/>
      <c r="X129" s="44"/>
      <c r="Y129" s="44"/>
      <c r="Z129" s="44"/>
      <c r="AA129" s="44"/>
      <c r="AB129" s="44"/>
      <c r="AC129" s="44"/>
      <c r="AD129" s="44"/>
      <c r="AE129" s="43"/>
    </row>
    <row r="130" spans="1:31" ht="15" customHeight="1" x14ac:dyDescent="0.65">
      <c r="A130" s="44"/>
      <c r="B130" s="44"/>
      <c r="C130" s="44"/>
      <c r="D130" s="44"/>
      <c r="E130" s="44"/>
      <c r="F130" s="44"/>
      <c r="G130" s="44"/>
      <c r="H130" s="44"/>
      <c r="I130" s="43"/>
      <c r="J130" s="43"/>
      <c r="L130" s="44"/>
      <c r="M130" s="44"/>
      <c r="N130" s="44"/>
      <c r="O130" s="44"/>
      <c r="P130" s="44"/>
      <c r="Q130" s="44"/>
      <c r="R130" s="44"/>
      <c r="S130" s="44"/>
      <c r="T130" s="43"/>
      <c r="U130" s="43"/>
      <c r="W130" s="44"/>
      <c r="X130" s="44"/>
      <c r="Y130" s="44"/>
      <c r="Z130" s="44"/>
      <c r="AA130" s="44"/>
      <c r="AB130" s="44"/>
      <c r="AC130" s="44"/>
      <c r="AD130" s="44"/>
      <c r="AE130" s="43"/>
    </row>
    <row r="131" spans="1:31" ht="15" customHeight="1" x14ac:dyDescent="0.65">
      <c r="A131" s="44"/>
      <c r="B131" s="44"/>
      <c r="C131" s="44"/>
      <c r="D131" s="44"/>
      <c r="E131" s="44"/>
      <c r="F131" s="44"/>
      <c r="G131" s="44"/>
      <c r="H131" s="44"/>
      <c r="I131" s="43"/>
      <c r="J131" s="43"/>
      <c r="L131" s="44"/>
      <c r="M131" s="44"/>
      <c r="N131" s="44"/>
      <c r="O131" s="44"/>
      <c r="P131" s="44"/>
      <c r="Q131" s="44"/>
      <c r="R131" s="44"/>
      <c r="S131" s="44"/>
      <c r="T131" s="43"/>
      <c r="U131" s="43"/>
      <c r="W131" s="44"/>
      <c r="X131" s="44"/>
      <c r="Y131" s="44"/>
      <c r="Z131" s="44"/>
      <c r="AA131" s="44"/>
      <c r="AB131" s="44"/>
      <c r="AC131" s="44"/>
      <c r="AD131" s="44"/>
      <c r="AE131" s="43"/>
    </row>
    <row r="132" spans="1:31" ht="15" customHeight="1" x14ac:dyDescent="0.65">
      <c r="A132" s="44"/>
      <c r="B132" s="44"/>
      <c r="C132" s="44"/>
      <c r="D132" s="44"/>
      <c r="E132" s="44"/>
      <c r="F132" s="44"/>
      <c r="G132" s="44"/>
      <c r="H132" s="44"/>
      <c r="I132" s="43"/>
      <c r="J132" s="43"/>
      <c r="L132" s="44"/>
      <c r="M132" s="44"/>
      <c r="N132" s="44"/>
      <c r="O132" s="44"/>
      <c r="P132" s="44"/>
      <c r="Q132" s="44"/>
      <c r="R132" s="44"/>
      <c r="S132" s="44"/>
      <c r="T132" s="43"/>
      <c r="U132" s="43"/>
      <c r="W132" s="44"/>
      <c r="X132" s="44"/>
      <c r="Y132" s="44"/>
      <c r="Z132" s="44"/>
      <c r="AA132" s="44"/>
      <c r="AB132" s="44"/>
      <c r="AC132" s="44"/>
      <c r="AD132" s="44"/>
      <c r="AE132" s="43"/>
    </row>
    <row r="133" spans="1:31" ht="15" customHeight="1" x14ac:dyDescent="0.65">
      <c r="A133" s="44"/>
      <c r="B133" s="44"/>
      <c r="C133" s="44"/>
      <c r="D133" s="44"/>
      <c r="E133" s="44"/>
      <c r="F133" s="44"/>
      <c r="G133" s="44"/>
      <c r="H133" s="44"/>
      <c r="I133" s="43"/>
      <c r="J133" s="43"/>
      <c r="L133" s="44"/>
      <c r="M133" s="44"/>
      <c r="N133" s="44"/>
      <c r="O133" s="44"/>
      <c r="P133" s="44"/>
      <c r="Q133" s="44"/>
      <c r="R133" s="44"/>
      <c r="S133" s="44"/>
      <c r="T133" s="43"/>
      <c r="U133" s="43"/>
      <c r="W133" s="44"/>
      <c r="X133" s="44"/>
      <c r="Y133" s="44"/>
      <c r="Z133" s="44"/>
      <c r="AA133" s="44"/>
      <c r="AB133" s="44"/>
      <c r="AC133" s="44"/>
      <c r="AD133" s="44"/>
      <c r="AE133" s="43"/>
    </row>
    <row r="134" spans="1:31" ht="15" customHeight="1" x14ac:dyDescent="0.65">
      <c r="A134" s="44"/>
      <c r="B134" s="44"/>
      <c r="C134" s="44"/>
      <c r="D134" s="44"/>
      <c r="E134" s="44"/>
      <c r="F134" s="44"/>
      <c r="G134" s="44"/>
      <c r="H134" s="44"/>
      <c r="I134" s="43"/>
      <c r="J134" s="43"/>
      <c r="L134" s="44"/>
      <c r="M134" s="44"/>
      <c r="N134" s="44"/>
      <c r="O134" s="44"/>
      <c r="P134" s="44"/>
      <c r="Q134" s="44"/>
      <c r="R134" s="44"/>
      <c r="S134" s="44"/>
      <c r="T134" s="43"/>
      <c r="U134" s="43"/>
      <c r="W134" s="44"/>
      <c r="X134" s="44"/>
      <c r="Y134" s="44"/>
      <c r="Z134" s="44"/>
      <c r="AA134" s="44"/>
      <c r="AB134" s="44"/>
      <c r="AC134" s="44"/>
      <c r="AD134" s="44"/>
      <c r="AE134" s="43"/>
    </row>
    <row r="135" spans="1:31" ht="15" customHeight="1" x14ac:dyDescent="0.65">
      <c r="A135" s="44"/>
      <c r="B135" s="44"/>
      <c r="C135" s="44"/>
      <c r="D135" s="44"/>
      <c r="E135" s="44"/>
      <c r="F135" s="44"/>
      <c r="G135" s="44"/>
      <c r="H135" s="44"/>
      <c r="I135" s="43"/>
      <c r="J135" s="43"/>
      <c r="L135" s="44"/>
      <c r="M135" s="44"/>
      <c r="N135" s="44"/>
      <c r="O135" s="44"/>
      <c r="P135" s="44"/>
      <c r="Q135" s="44"/>
      <c r="R135" s="44"/>
      <c r="S135" s="44"/>
      <c r="T135" s="43"/>
      <c r="U135" s="43"/>
      <c r="W135" s="44"/>
      <c r="X135" s="44"/>
      <c r="Y135" s="44"/>
      <c r="Z135" s="44"/>
      <c r="AA135" s="44"/>
      <c r="AB135" s="44"/>
      <c r="AC135" s="44"/>
      <c r="AD135" s="44"/>
      <c r="AE135" s="43"/>
    </row>
    <row r="136" spans="1:31" ht="15" customHeight="1" x14ac:dyDescent="0.65">
      <c r="A136" s="44"/>
      <c r="B136" s="44"/>
      <c r="C136" s="44"/>
      <c r="D136" s="44"/>
      <c r="E136" s="44"/>
      <c r="F136" s="44"/>
      <c r="G136" s="44"/>
      <c r="H136" s="44"/>
      <c r="I136" s="43"/>
      <c r="J136" s="43"/>
      <c r="L136" s="44"/>
      <c r="M136" s="44"/>
      <c r="N136" s="44"/>
      <c r="O136" s="44"/>
      <c r="P136" s="44"/>
      <c r="Q136" s="44"/>
      <c r="R136" s="44"/>
      <c r="S136" s="44"/>
      <c r="T136" s="43"/>
      <c r="U136" s="43"/>
      <c r="W136" s="44"/>
      <c r="X136" s="44"/>
      <c r="Y136" s="44"/>
      <c r="Z136" s="44"/>
      <c r="AA136" s="44"/>
      <c r="AB136" s="44"/>
      <c r="AC136" s="44"/>
      <c r="AD136" s="44"/>
      <c r="AE136" s="43"/>
    </row>
    <row r="137" spans="1:31" ht="15" customHeight="1" x14ac:dyDescent="0.65">
      <c r="A137" s="44"/>
      <c r="B137" s="44"/>
      <c r="C137" s="44"/>
      <c r="D137" s="44"/>
      <c r="E137" s="44"/>
      <c r="F137" s="44"/>
      <c r="G137" s="44"/>
      <c r="H137" s="44"/>
      <c r="I137" s="43"/>
      <c r="J137" s="43"/>
      <c r="L137" s="44"/>
      <c r="M137" s="44"/>
      <c r="N137" s="44"/>
      <c r="O137" s="44"/>
      <c r="P137" s="44"/>
      <c r="Q137" s="44"/>
      <c r="R137" s="44"/>
      <c r="S137" s="44"/>
      <c r="T137" s="43"/>
      <c r="U137" s="43"/>
      <c r="W137" s="44"/>
      <c r="X137" s="44"/>
      <c r="Y137" s="44"/>
      <c r="Z137" s="44"/>
      <c r="AA137" s="44"/>
      <c r="AB137" s="44"/>
      <c r="AC137" s="44"/>
      <c r="AD137" s="44"/>
      <c r="AE137" s="43"/>
    </row>
    <row r="138" spans="1:31" ht="15" customHeight="1" x14ac:dyDescent="0.65">
      <c r="A138" s="44"/>
      <c r="B138" s="44"/>
      <c r="C138" s="44"/>
      <c r="D138" s="44"/>
      <c r="E138" s="44"/>
      <c r="F138" s="44"/>
      <c r="G138" s="44"/>
      <c r="H138" s="44"/>
      <c r="I138" s="43"/>
      <c r="J138" s="43"/>
      <c r="L138" s="44"/>
      <c r="M138" s="44"/>
      <c r="N138" s="44"/>
      <c r="O138" s="44"/>
      <c r="P138" s="44"/>
      <c r="Q138" s="44"/>
      <c r="R138" s="44"/>
      <c r="S138" s="44"/>
      <c r="T138" s="43"/>
      <c r="U138" s="43"/>
      <c r="W138" s="44"/>
      <c r="X138" s="44"/>
      <c r="Y138" s="44"/>
      <c r="Z138" s="44"/>
      <c r="AA138" s="44"/>
      <c r="AB138" s="44"/>
      <c r="AC138" s="44"/>
      <c r="AD138" s="44"/>
      <c r="AE138" s="43"/>
    </row>
    <row r="139" spans="1:31" ht="15" customHeight="1" x14ac:dyDescent="0.65">
      <c r="A139" s="44"/>
      <c r="B139" s="44"/>
      <c r="C139" s="44"/>
      <c r="D139" s="44"/>
      <c r="E139" s="44"/>
      <c r="F139" s="44"/>
      <c r="G139" s="44"/>
      <c r="H139" s="44"/>
      <c r="I139" s="43"/>
      <c r="J139" s="43"/>
      <c r="L139" s="44"/>
      <c r="M139" s="44"/>
      <c r="N139" s="44"/>
      <c r="O139" s="44"/>
      <c r="P139" s="44"/>
      <c r="Q139" s="44"/>
      <c r="R139" s="44"/>
      <c r="S139" s="44"/>
      <c r="T139" s="43"/>
      <c r="U139" s="43"/>
      <c r="W139" s="44"/>
      <c r="X139" s="44"/>
      <c r="Y139" s="44"/>
      <c r="Z139" s="44"/>
      <c r="AA139" s="44"/>
      <c r="AB139" s="44"/>
      <c r="AC139" s="44"/>
      <c r="AD139" s="44"/>
      <c r="AE139" s="43"/>
    </row>
    <row r="140" spans="1:31" ht="15" customHeight="1" x14ac:dyDescent="0.65">
      <c r="A140" s="44"/>
      <c r="B140" s="44"/>
      <c r="C140" s="44"/>
      <c r="D140" s="44"/>
      <c r="E140" s="44"/>
      <c r="F140" s="44"/>
      <c r="G140" s="44"/>
      <c r="H140" s="44"/>
      <c r="I140" s="43"/>
      <c r="J140" s="43"/>
      <c r="L140" s="44"/>
      <c r="M140" s="44"/>
      <c r="N140" s="44"/>
      <c r="O140" s="44"/>
      <c r="P140" s="44"/>
      <c r="Q140" s="44"/>
      <c r="R140" s="44"/>
      <c r="S140" s="44"/>
      <c r="T140" s="43"/>
      <c r="U140" s="43"/>
      <c r="W140" s="44"/>
      <c r="X140" s="44"/>
      <c r="Y140" s="44"/>
      <c r="Z140" s="44"/>
      <c r="AA140" s="44"/>
      <c r="AB140" s="44"/>
      <c r="AC140" s="44"/>
      <c r="AD140" s="44"/>
      <c r="AE140" s="43"/>
    </row>
    <row r="141" spans="1:31" ht="15" customHeight="1" x14ac:dyDescent="0.65">
      <c r="A141" s="44"/>
      <c r="B141" s="44"/>
      <c r="C141" s="44"/>
      <c r="D141" s="44"/>
      <c r="E141" s="44"/>
      <c r="F141" s="44"/>
      <c r="G141" s="44"/>
      <c r="H141" s="44"/>
      <c r="I141" s="43"/>
      <c r="J141" s="43"/>
      <c r="L141" s="44"/>
      <c r="M141" s="44"/>
      <c r="N141" s="44"/>
      <c r="O141" s="44"/>
      <c r="P141" s="44"/>
      <c r="Q141" s="44"/>
      <c r="R141" s="44"/>
      <c r="S141" s="44"/>
      <c r="T141" s="43"/>
      <c r="U141" s="43"/>
      <c r="W141" s="44"/>
      <c r="X141" s="44"/>
      <c r="Y141" s="44"/>
      <c r="Z141" s="44"/>
      <c r="AA141" s="44"/>
      <c r="AB141" s="44"/>
      <c r="AC141" s="44"/>
      <c r="AD141" s="44"/>
      <c r="AE141" s="43"/>
    </row>
    <row r="142" spans="1:31" ht="15" customHeight="1" x14ac:dyDescent="0.65">
      <c r="A142" s="44"/>
      <c r="B142" s="44"/>
      <c r="C142" s="44"/>
      <c r="D142" s="44"/>
      <c r="E142" s="44"/>
      <c r="F142" s="44"/>
      <c r="G142" s="44"/>
      <c r="H142" s="44"/>
      <c r="I142" s="43"/>
      <c r="J142" s="43"/>
      <c r="L142" s="44"/>
      <c r="M142" s="44"/>
      <c r="N142" s="44"/>
      <c r="O142" s="44"/>
      <c r="P142" s="44"/>
      <c r="Q142" s="44"/>
      <c r="R142" s="44"/>
      <c r="S142" s="44"/>
      <c r="T142" s="43"/>
      <c r="U142" s="43"/>
      <c r="W142" s="44"/>
      <c r="X142" s="44"/>
      <c r="Y142" s="44"/>
      <c r="Z142" s="44"/>
      <c r="AA142" s="44"/>
      <c r="AB142" s="44"/>
      <c r="AC142" s="44"/>
      <c r="AD142" s="44"/>
      <c r="AE142" s="43"/>
    </row>
    <row r="143" spans="1:31" ht="15" customHeight="1" x14ac:dyDescent="0.65">
      <c r="A143" s="44"/>
      <c r="B143" s="44"/>
      <c r="C143" s="44"/>
      <c r="D143" s="44"/>
      <c r="E143" s="44"/>
      <c r="F143" s="44"/>
      <c r="G143" s="44"/>
      <c r="H143" s="44"/>
      <c r="I143" s="43"/>
      <c r="J143" s="43"/>
      <c r="L143" s="44"/>
      <c r="M143" s="44"/>
      <c r="N143" s="44"/>
      <c r="O143" s="44"/>
      <c r="P143" s="44"/>
      <c r="Q143" s="44"/>
      <c r="R143" s="44"/>
      <c r="S143" s="44"/>
      <c r="T143" s="43"/>
      <c r="U143" s="43"/>
      <c r="W143" s="44"/>
      <c r="X143" s="44"/>
      <c r="Y143" s="44"/>
      <c r="Z143" s="44"/>
      <c r="AA143" s="44"/>
      <c r="AB143" s="44"/>
      <c r="AC143" s="44"/>
      <c r="AD143" s="44"/>
      <c r="AE143" s="43"/>
    </row>
    <row r="144" spans="1:31" ht="15" customHeight="1" x14ac:dyDescent="0.65">
      <c r="A144" s="44"/>
      <c r="B144" s="44"/>
      <c r="C144" s="44"/>
      <c r="D144" s="44"/>
      <c r="E144" s="44"/>
      <c r="F144" s="44"/>
      <c r="G144" s="44"/>
      <c r="H144" s="44"/>
      <c r="I144" s="43"/>
      <c r="J144" s="43"/>
      <c r="L144" s="44"/>
      <c r="M144" s="44"/>
      <c r="N144" s="44"/>
      <c r="O144" s="44"/>
      <c r="P144" s="44"/>
      <c r="Q144" s="44"/>
      <c r="R144" s="44"/>
      <c r="S144" s="44"/>
      <c r="T144" s="43"/>
      <c r="U144" s="43"/>
      <c r="W144" s="44"/>
      <c r="X144" s="44"/>
      <c r="Y144" s="44"/>
      <c r="Z144" s="44"/>
      <c r="AA144" s="44"/>
      <c r="AB144" s="44"/>
      <c r="AC144" s="44"/>
      <c r="AD144" s="44"/>
      <c r="AE144" s="43"/>
    </row>
    <row r="145" spans="1:31" ht="15" customHeight="1" x14ac:dyDescent="0.65">
      <c r="A145" s="44"/>
      <c r="B145" s="44"/>
      <c r="C145" s="44"/>
      <c r="D145" s="44"/>
      <c r="E145" s="44"/>
      <c r="F145" s="44"/>
      <c r="G145" s="44"/>
      <c r="H145" s="44"/>
      <c r="I145" s="43"/>
      <c r="J145" s="43"/>
      <c r="L145" s="44"/>
      <c r="M145" s="44"/>
      <c r="N145" s="44"/>
      <c r="O145" s="44"/>
      <c r="P145" s="44"/>
      <c r="Q145" s="44"/>
      <c r="R145" s="44"/>
      <c r="S145" s="44"/>
      <c r="T145" s="43"/>
      <c r="U145" s="43"/>
      <c r="W145" s="44"/>
      <c r="X145" s="44"/>
      <c r="Y145" s="44"/>
      <c r="Z145" s="44"/>
      <c r="AA145" s="44"/>
      <c r="AB145" s="44"/>
      <c r="AC145" s="44"/>
      <c r="AD145" s="44"/>
      <c r="AE145" s="43"/>
    </row>
    <row r="146" spans="1:31" ht="15" customHeight="1" x14ac:dyDescent="0.65">
      <c r="A146" s="44"/>
      <c r="B146" s="44"/>
      <c r="C146" s="44"/>
      <c r="D146" s="44"/>
      <c r="E146" s="44"/>
      <c r="F146" s="44"/>
      <c r="G146" s="44"/>
      <c r="H146" s="44"/>
      <c r="I146" s="43"/>
      <c r="J146" s="43"/>
      <c r="L146" s="44"/>
      <c r="M146" s="44"/>
      <c r="N146" s="44"/>
      <c r="O146" s="44"/>
      <c r="P146" s="44"/>
      <c r="Q146" s="44"/>
      <c r="R146" s="44"/>
      <c r="S146" s="44"/>
      <c r="T146" s="43"/>
      <c r="U146" s="43"/>
      <c r="W146" s="44"/>
      <c r="X146" s="44"/>
      <c r="Y146" s="44"/>
      <c r="Z146" s="44"/>
      <c r="AA146" s="44"/>
      <c r="AB146" s="44"/>
      <c r="AC146" s="44"/>
      <c r="AD146" s="44"/>
      <c r="AE146" s="43"/>
    </row>
    <row r="147" spans="1:31" ht="15" customHeight="1" x14ac:dyDescent="0.65">
      <c r="A147" s="44"/>
      <c r="B147" s="44"/>
      <c r="C147" s="44"/>
      <c r="D147" s="44"/>
      <c r="E147" s="44"/>
      <c r="F147" s="44"/>
      <c r="G147" s="44"/>
      <c r="H147" s="44"/>
      <c r="I147" s="43"/>
      <c r="J147" s="43"/>
      <c r="L147" s="44"/>
      <c r="M147" s="44"/>
      <c r="N147" s="44"/>
      <c r="O147" s="44"/>
      <c r="P147" s="44"/>
      <c r="Q147" s="44"/>
      <c r="R147" s="44"/>
      <c r="S147" s="44"/>
      <c r="T147" s="43"/>
      <c r="U147" s="43"/>
      <c r="W147" s="44"/>
      <c r="X147" s="44"/>
      <c r="Y147" s="44"/>
      <c r="Z147" s="44"/>
      <c r="AA147" s="44"/>
      <c r="AB147" s="44"/>
      <c r="AC147" s="44"/>
      <c r="AD147" s="44"/>
      <c r="AE147" s="43"/>
    </row>
    <row r="148" spans="1:31" ht="15" customHeight="1" x14ac:dyDescent="0.65">
      <c r="A148" s="44"/>
      <c r="B148" s="44"/>
      <c r="C148" s="44"/>
      <c r="D148" s="44"/>
      <c r="E148" s="44"/>
      <c r="F148" s="44"/>
      <c r="G148" s="44"/>
      <c r="H148" s="44"/>
      <c r="I148" s="43"/>
      <c r="J148" s="43"/>
      <c r="L148" s="44"/>
      <c r="M148" s="44"/>
      <c r="N148" s="44"/>
      <c r="O148" s="44"/>
      <c r="P148" s="44"/>
      <c r="Q148" s="44"/>
      <c r="R148" s="44"/>
      <c r="S148" s="44"/>
      <c r="T148" s="43"/>
      <c r="U148" s="43"/>
      <c r="W148" s="44"/>
      <c r="X148" s="44"/>
      <c r="Y148" s="44"/>
      <c r="Z148" s="44"/>
      <c r="AA148" s="44"/>
      <c r="AB148" s="44"/>
      <c r="AC148" s="44"/>
      <c r="AD148" s="44"/>
      <c r="AE148" s="43"/>
    </row>
    <row r="149" spans="1:31" ht="15" customHeight="1" x14ac:dyDescent="0.65">
      <c r="A149" s="44"/>
      <c r="B149" s="44"/>
      <c r="C149" s="44"/>
      <c r="D149" s="44"/>
      <c r="E149" s="44"/>
      <c r="F149" s="44"/>
      <c r="G149" s="44"/>
      <c r="H149" s="44"/>
      <c r="I149" s="43"/>
      <c r="J149" s="43"/>
      <c r="L149" s="44"/>
      <c r="M149" s="44"/>
      <c r="N149" s="44"/>
      <c r="O149" s="44"/>
      <c r="P149" s="44"/>
      <c r="Q149" s="44"/>
      <c r="R149" s="44"/>
      <c r="S149" s="44"/>
      <c r="T149" s="43"/>
      <c r="U149" s="43"/>
      <c r="W149" s="44"/>
      <c r="X149" s="44"/>
      <c r="Y149" s="44"/>
      <c r="Z149" s="44"/>
      <c r="AA149" s="44"/>
      <c r="AB149" s="44"/>
      <c r="AC149" s="44"/>
      <c r="AD149" s="44"/>
      <c r="AE149" s="43"/>
    </row>
    <row r="150" spans="1:31" ht="15" customHeight="1" x14ac:dyDescent="0.65">
      <c r="A150" s="44"/>
      <c r="B150" s="44"/>
      <c r="C150" s="44"/>
      <c r="D150" s="44"/>
      <c r="E150" s="44"/>
      <c r="F150" s="44"/>
      <c r="G150" s="44"/>
      <c r="H150" s="44"/>
      <c r="I150" s="43"/>
      <c r="J150" s="43"/>
      <c r="L150" s="44"/>
      <c r="M150" s="44"/>
      <c r="N150" s="44"/>
      <c r="O150" s="44"/>
      <c r="P150" s="44"/>
      <c r="Q150" s="44"/>
      <c r="R150" s="44"/>
      <c r="S150" s="44"/>
      <c r="T150" s="43"/>
      <c r="U150" s="43"/>
      <c r="W150" s="44"/>
      <c r="X150" s="44"/>
      <c r="Y150" s="44"/>
      <c r="Z150" s="44"/>
      <c r="AA150" s="44"/>
      <c r="AB150" s="44"/>
      <c r="AC150" s="44"/>
      <c r="AD150" s="44"/>
      <c r="AE150" s="43"/>
    </row>
    <row r="151" spans="1:31" ht="15" customHeight="1" x14ac:dyDescent="0.65">
      <c r="A151" s="44"/>
      <c r="B151" s="44"/>
      <c r="C151" s="44"/>
      <c r="D151" s="44"/>
      <c r="E151" s="44"/>
      <c r="F151" s="44"/>
      <c r="G151" s="44"/>
      <c r="H151" s="44"/>
      <c r="I151" s="43"/>
      <c r="J151" s="43"/>
      <c r="L151" s="44"/>
      <c r="M151" s="44"/>
      <c r="N151" s="44"/>
      <c r="O151" s="44"/>
      <c r="P151" s="44"/>
      <c r="Q151" s="44"/>
      <c r="R151" s="44"/>
      <c r="S151" s="44"/>
      <c r="T151" s="43"/>
      <c r="U151" s="43"/>
      <c r="W151" s="44"/>
      <c r="X151" s="44"/>
      <c r="Y151" s="44"/>
      <c r="Z151" s="44"/>
      <c r="AA151" s="44"/>
      <c r="AB151" s="44"/>
      <c r="AC151" s="44"/>
      <c r="AD151" s="44"/>
      <c r="AE151" s="43"/>
    </row>
    <row r="152" spans="1:31" ht="15" customHeight="1" x14ac:dyDescent="0.65">
      <c r="A152" s="44"/>
      <c r="B152" s="44"/>
      <c r="C152" s="44"/>
      <c r="D152" s="44"/>
      <c r="E152" s="44"/>
      <c r="F152" s="44"/>
      <c r="G152" s="44"/>
      <c r="H152" s="44"/>
      <c r="I152" s="43"/>
      <c r="J152" s="43"/>
      <c r="L152" s="44"/>
      <c r="M152" s="44"/>
      <c r="N152" s="44"/>
      <c r="O152" s="44"/>
      <c r="P152" s="44"/>
      <c r="Q152" s="44"/>
      <c r="R152" s="44"/>
      <c r="S152" s="44"/>
      <c r="T152" s="43"/>
      <c r="U152" s="43"/>
      <c r="W152" s="44"/>
      <c r="X152" s="44"/>
      <c r="Y152" s="44"/>
      <c r="Z152" s="44"/>
      <c r="AA152" s="44"/>
      <c r="AB152" s="44"/>
      <c r="AC152" s="44"/>
      <c r="AD152" s="44"/>
      <c r="AE152" s="43"/>
    </row>
    <row r="153" spans="1:31" ht="15" customHeight="1" x14ac:dyDescent="0.65">
      <c r="A153" s="44"/>
      <c r="B153" s="44"/>
      <c r="C153" s="44"/>
      <c r="D153" s="44"/>
      <c r="E153" s="44"/>
      <c r="F153" s="44"/>
      <c r="G153" s="44"/>
      <c r="H153" s="44"/>
      <c r="I153" s="43"/>
      <c r="J153" s="43"/>
      <c r="L153" s="44"/>
      <c r="M153" s="44"/>
      <c r="N153" s="44"/>
      <c r="O153" s="44"/>
      <c r="P153" s="44"/>
      <c r="Q153" s="44"/>
      <c r="R153" s="44"/>
      <c r="S153" s="44"/>
      <c r="T153" s="43"/>
      <c r="U153" s="43"/>
      <c r="W153" s="44"/>
      <c r="X153" s="44"/>
      <c r="Y153" s="44"/>
      <c r="Z153" s="44"/>
      <c r="AA153" s="44"/>
      <c r="AB153" s="44"/>
      <c r="AC153" s="44"/>
      <c r="AD153" s="44"/>
      <c r="AE153" s="43"/>
    </row>
    <row r="154" spans="1:31" ht="15" customHeight="1" x14ac:dyDescent="0.65">
      <c r="A154" s="44"/>
      <c r="B154" s="44"/>
      <c r="C154" s="44"/>
      <c r="D154" s="44"/>
      <c r="E154" s="44"/>
      <c r="F154" s="44"/>
      <c r="G154" s="44"/>
      <c r="H154" s="44"/>
      <c r="I154" s="43"/>
      <c r="J154" s="43"/>
      <c r="L154" s="44"/>
      <c r="M154" s="44"/>
      <c r="N154" s="44"/>
      <c r="O154" s="44"/>
      <c r="P154" s="44"/>
      <c r="Q154" s="44"/>
      <c r="R154" s="44"/>
      <c r="S154" s="44"/>
      <c r="T154" s="43"/>
      <c r="U154" s="43"/>
      <c r="W154" s="44"/>
      <c r="X154" s="44"/>
      <c r="Y154" s="44"/>
      <c r="Z154" s="44"/>
      <c r="AA154" s="44"/>
      <c r="AB154" s="44"/>
      <c r="AC154" s="44"/>
      <c r="AD154" s="44"/>
      <c r="AE154" s="43"/>
    </row>
    <row r="155" spans="1:31" ht="15" customHeight="1" x14ac:dyDescent="0.65">
      <c r="A155" s="44"/>
      <c r="B155" s="44"/>
      <c r="C155" s="44"/>
      <c r="D155" s="44"/>
      <c r="E155" s="44"/>
      <c r="F155" s="44"/>
      <c r="G155" s="44"/>
      <c r="H155" s="44"/>
      <c r="I155" s="43"/>
      <c r="J155" s="43"/>
      <c r="L155" s="44"/>
      <c r="M155" s="44"/>
      <c r="N155" s="44"/>
      <c r="O155" s="44"/>
      <c r="P155" s="44"/>
      <c r="Q155" s="44"/>
      <c r="R155" s="44"/>
      <c r="S155" s="44"/>
      <c r="T155" s="43"/>
      <c r="U155" s="43"/>
      <c r="W155" s="44"/>
      <c r="X155" s="44"/>
      <c r="Y155" s="44"/>
      <c r="Z155" s="44"/>
      <c r="AA155" s="44"/>
      <c r="AB155" s="44"/>
      <c r="AC155" s="44"/>
      <c r="AD155" s="44"/>
      <c r="AE155" s="43"/>
    </row>
    <row r="156" spans="1:31" ht="15" customHeight="1" x14ac:dyDescent="0.65">
      <c r="A156" s="44"/>
      <c r="B156" s="44"/>
      <c r="C156" s="44"/>
      <c r="D156" s="44"/>
      <c r="E156" s="44"/>
      <c r="F156" s="44"/>
      <c r="G156" s="44"/>
      <c r="H156" s="44"/>
      <c r="I156" s="43"/>
      <c r="J156" s="43"/>
      <c r="L156" s="44"/>
      <c r="M156" s="44"/>
      <c r="N156" s="44"/>
      <c r="O156" s="44"/>
      <c r="P156" s="44"/>
      <c r="Q156" s="44"/>
      <c r="R156" s="44"/>
      <c r="S156" s="44"/>
      <c r="T156" s="43"/>
      <c r="U156" s="43"/>
      <c r="W156" s="44"/>
      <c r="X156" s="44"/>
      <c r="Y156" s="44"/>
      <c r="Z156" s="44"/>
      <c r="AA156" s="44"/>
      <c r="AB156" s="44"/>
      <c r="AC156" s="44"/>
      <c r="AD156" s="44"/>
      <c r="AE156" s="43"/>
    </row>
    <row r="157" spans="1:31" ht="15" customHeight="1" x14ac:dyDescent="0.65">
      <c r="A157" s="44"/>
      <c r="B157" s="44"/>
      <c r="C157" s="44"/>
      <c r="D157" s="44"/>
      <c r="E157" s="44"/>
      <c r="F157" s="44"/>
      <c r="G157" s="44"/>
      <c r="H157" s="44"/>
      <c r="I157" s="43"/>
      <c r="J157" s="43"/>
      <c r="L157" s="44"/>
      <c r="M157" s="44"/>
      <c r="N157" s="44"/>
      <c r="O157" s="44"/>
      <c r="P157" s="44"/>
      <c r="Q157" s="44"/>
      <c r="R157" s="44"/>
      <c r="S157" s="44"/>
      <c r="T157" s="43"/>
      <c r="U157" s="43"/>
      <c r="W157" s="44"/>
      <c r="X157" s="44"/>
      <c r="Y157" s="44"/>
      <c r="Z157" s="44"/>
      <c r="AA157" s="44"/>
      <c r="AB157" s="44"/>
      <c r="AC157" s="44"/>
      <c r="AD157" s="44"/>
      <c r="AE157" s="43"/>
    </row>
    <row r="158" spans="1:31" ht="15" customHeight="1" x14ac:dyDescent="0.65">
      <c r="A158" s="44"/>
      <c r="B158" s="44"/>
      <c r="C158" s="44"/>
      <c r="D158" s="44"/>
      <c r="E158" s="44"/>
      <c r="F158" s="44"/>
      <c r="G158" s="44"/>
      <c r="H158" s="44"/>
      <c r="I158" s="43"/>
      <c r="J158" s="43"/>
      <c r="L158" s="44"/>
      <c r="M158" s="44"/>
      <c r="N158" s="44"/>
      <c r="O158" s="44"/>
      <c r="P158" s="44"/>
      <c r="Q158" s="44"/>
      <c r="R158" s="44"/>
      <c r="S158" s="44"/>
      <c r="T158" s="43"/>
      <c r="U158" s="43"/>
      <c r="W158" s="44"/>
      <c r="X158" s="44"/>
      <c r="Y158" s="44"/>
      <c r="Z158" s="44"/>
      <c r="AA158" s="44"/>
      <c r="AB158" s="44"/>
      <c r="AC158" s="44"/>
      <c r="AD158" s="44"/>
      <c r="AE158" s="43"/>
    </row>
    <row r="159" spans="1:31" ht="15" customHeight="1" x14ac:dyDescent="0.65">
      <c r="A159" s="44"/>
      <c r="B159" s="44"/>
      <c r="C159" s="44"/>
      <c r="D159" s="44"/>
      <c r="E159" s="44"/>
      <c r="F159" s="44"/>
      <c r="G159" s="44"/>
      <c r="H159" s="44"/>
      <c r="I159" s="43"/>
      <c r="J159" s="43"/>
      <c r="L159" s="44"/>
      <c r="M159" s="44"/>
      <c r="N159" s="44"/>
      <c r="O159" s="44"/>
      <c r="P159" s="44"/>
      <c r="Q159" s="44"/>
      <c r="R159" s="44"/>
      <c r="S159" s="44"/>
      <c r="T159" s="43"/>
      <c r="U159" s="43"/>
      <c r="W159" s="44"/>
      <c r="X159" s="44"/>
      <c r="Y159" s="44"/>
      <c r="Z159" s="44"/>
      <c r="AA159" s="44"/>
      <c r="AB159" s="44"/>
      <c r="AC159" s="44"/>
      <c r="AD159" s="44"/>
      <c r="AE159" s="43"/>
    </row>
    <row r="160" spans="1:31" ht="15" customHeight="1" x14ac:dyDescent="0.65">
      <c r="A160" s="44"/>
      <c r="B160" s="44"/>
      <c r="C160" s="44"/>
      <c r="D160" s="44"/>
      <c r="E160" s="44"/>
      <c r="F160" s="44"/>
      <c r="G160" s="44"/>
      <c r="H160" s="44"/>
      <c r="I160" s="43"/>
      <c r="J160" s="43"/>
      <c r="L160" s="44"/>
      <c r="M160" s="44"/>
      <c r="N160" s="44"/>
      <c r="O160" s="44"/>
      <c r="P160" s="44"/>
      <c r="Q160" s="44"/>
      <c r="R160" s="44"/>
      <c r="S160" s="44"/>
      <c r="T160" s="43"/>
      <c r="U160" s="43"/>
      <c r="W160" s="44"/>
      <c r="X160" s="44"/>
      <c r="Y160" s="44"/>
      <c r="Z160" s="44"/>
      <c r="AA160" s="44"/>
      <c r="AB160" s="44"/>
      <c r="AC160" s="44"/>
      <c r="AD160" s="44"/>
      <c r="AE160" s="43"/>
    </row>
    <row r="161" spans="1:31" ht="15" customHeight="1" x14ac:dyDescent="0.65">
      <c r="A161" s="44"/>
      <c r="B161" s="44"/>
      <c r="C161" s="44"/>
      <c r="D161" s="44"/>
      <c r="E161" s="44"/>
      <c r="F161" s="44"/>
      <c r="G161" s="44"/>
      <c r="H161" s="44"/>
      <c r="I161" s="43"/>
      <c r="J161" s="43"/>
      <c r="L161" s="44"/>
      <c r="M161" s="44"/>
      <c r="N161" s="44"/>
      <c r="O161" s="44"/>
      <c r="P161" s="44"/>
      <c r="Q161" s="44"/>
      <c r="R161" s="44"/>
      <c r="S161" s="44"/>
      <c r="T161" s="43"/>
      <c r="U161" s="43"/>
      <c r="W161" s="44"/>
      <c r="X161" s="44"/>
      <c r="Y161" s="44"/>
      <c r="Z161" s="44"/>
      <c r="AA161" s="44"/>
      <c r="AB161" s="44"/>
      <c r="AC161" s="44"/>
      <c r="AD161" s="44"/>
      <c r="AE161" s="43"/>
    </row>
    <row r="162" spans="1:31" ht="15" customHeight="1" x14ac:dyDescent="0.65">
      <c r="A162" s="44"/>
      <c r="B162" s="44"/>
      <c r="C162" s="44"/>
      <c r="D162" s="44"/>
      <c r="E162" s="44"/>
      <c r="F162" s="44"/>
      <c r="G162" s="44"/>
      <c r="H162" s="44"/>
      <c r="I162" s="43"/>
      <c r="J162" s="43"/>
      <c r="L162" s="44"/>
      <c r="M162" s="44"/>
      <c r="N162" s="44"/>
      <c r="O162" s="44"/>
      <c r="P162" s="44"/>
      <c r="Q162" s="44"/>
      <c r="R162" s="44"/>
      <c r="S162" s="44"/>
      <c r="T162" s="43"/>
      <c r="U162" s="43"/>
      <c r="W162" s="44"/>
      <c r="X162" s="44"/>
      <c r="Y162" s="44"/>
      <c r="Z162" s="44"/>
      <c r="AA162" s="44"/>
      <c r="AB162" s="44"/>
      <c r="AC162" s="44"/>
      <c r="AD162" s="44"/>
      <c r="AE162" s="43"/>
    </row>
    <row r="163" spans="1:31" ht="15" customHeight="1" x14ac:dyDescent="0.65">
      <c r="A163" s="44"/>
      <c r="B163" s="44"/>
      <c r="C163" s="44"/>
      <c r="D163" s="44"/>
      <c r="E163" s="44"/>
      <c r="F163" s="44"/>
      <c r="G163" s="44"/>
      <c r="H163" s="44"/>
      <c r="I163" s="43"/>
      <c r="J163" s="43"/>
      <c r="L163" s="44"/>
      <c r="M163" s="44"/>
      <c r="N163" s="44"/>
      <c r="O163" s="44"/>
      <c r="P163" s="44"/>
      <c r="Q163" s="44"/>
      <c r="R163" s="44"/>
      <c r="S163" s="44"/>
      <c r="T163" s="43"/>
      <c r="U163" s="43"/>
      <c r="W163" s="44"/>
      <c r="X163" s="44"/>
      <c r="Y163" s="44"/>
      <c r="Z163" s="44"/>
      <c r="AA163" s="44"/>
      <c r="AB163" s="44"/>
      <c r="AC163" s="44"/>
      <c r="AD163" s="44"/>
      <c r="AE163" s="43"/>
    </row>
    <row r="164" spans="1:31" ht="15" customHeight="1" x14ac:dyDescent="0.65">
      <c r="A164" s="44"/>
      <c r="B164" s="44"/>
      <c r="C164" s="44"/>
      <c r="D164" s="44"/>
      <c r="E164" s="44"/>
      <c r="F164" s="44"/>
      <c r="G164" s="44"/>
      <c r="H164" s="44"/>
      <c r="I164" s="43"/>
      <c r="J164" s="43"/>
      <c r="L164" s="44"/>
      <c r="M164" s="44"/>
      <c r="N164" s="44"/>
      <c r="O164" s="44"/>
      <c r="P164" s="44"/>
      <c r="Q164" s="44"/>
      <c r="R164" s="44"/>
      <c r="S164" s="44"/>
      <c r="T164" s="43"/>
      <c r="U164" s="43"/>
      <c r="W164" s="44"/>
      <c r="X164" s="44"/>
      <c r="Y164" s="44"/>
      <c r="Z164" s="44"/>
      <c r="AA164" s="44"/>
      <c r="AB164" s="44"/>
      <c r="AC164" s="44"/>
      <c r="AD164" s="44"/>
      <c r="AE164" s="43"/>
    </row>
    <row r="165" spans="1:31" ht="15" customHeight="1" x14ac:dyDescent="0.65">
      <c r="A165" s="44"/>
      <c r="B165" s="44"/>
      <c r="C165" s="44"/>
      <c r="D165" s="44"/>
      <c r="E165" s="44"/>
      <c r="F165" s="44"/>
      <c r="G165" s="44"/>
      <c r="H165" s="44"/>
      <c r="I165" s="43"/>
      <c r="J165" s="43"/>
      <c r="L165" s="44"/>
      <c r="M165" s="44"/>
      <c r="N165" s="44"/>
      <c r="O165" s="44"/>
      <c r="P165" s="44"/>
      <c r="Q165" s="44"/>
      <c r="R165" s="44"/>
      <c r="S165" s="44"/>
      <c r="T165" s="43"/>
      <c r="U165" s="43"/>
      <c r="W165" s="44"/>
      <c r="X165" s="44"/>
      <c r="Y165" s="44"/>
      <c r="Z165" s="44"/>
      <c r="AA165" s="44"/>
      <c r="AB165" s="44"/>
      <c r="AC165" s="44"/>
      <c r="AD165" s="44"/>
      <c r="AE165" s="43"/>
    </row>
    <row r="166" spans="1:31" ht="15" customHeight="1" x14ac:dyDescent="0.65">
      <c r="A166" s="44"/>
      <c r="B166" s="44"/>
      <c r="C166" s="44"/>
      <c r="D166" s="44"/>
      <c r="E166" s="44"/>
      <c r="F166" s="44"/>
      <c r="G166" s="44"/>
      <c r="H166" s="44"/>
      <c r="I166" s="43"/>
      <c r="J166" s="43"/>
      <c r="L166" s="44"/>
      <c r="M166" s="44"/>
      <c r="N166" s="44"/>
      <c r="O166" s="44"/>
      <c r="P166" s="44"/>
      <c r="Q166" s="44"/>
      <c r="R166" s="44"/>
      <c r="S166" s="44"/>
      <c r="T166" s="43"/>
      <c r="U166" s="43"/>
      <c r="W166" s="44"/>
      <c r="X166" s="44"/>
      <c r="Y166" s="44"/>
      <c r="Z166" s="44"/>
      <c r="AA166" s="44"/>
      <c r="AB166" s="44"/>
      <c r="AC166" s="44"/>
      <c r="AD166" s="44"/>
      <c r="AE166" s="43"/>
    </row>
    <row r="167" spans="1:31" ht="15" customHeight="1" x14ac:dyDescent="0.65">
      <c r="A167" s="44"/>
      <c r="B167" s="44"/>
      <c r="C167" s="44"/>
      <c r="D167" s="44"/>
      <c r="E167" s="44"/>
      <c r="F167" s="44"/>
      <c r="G167" s="44"/>
      <c r="H167" s="44"/>
      <c r="I167" s="43"/>
      <c r="J167" s="43"/>
      <c r="L167" s="44"/>
      <c r="M167" s="44"/>
      <c r="N167" s="44"/>
      <c r="O167" s="44"/>
      <c r="P167" s="44"/>
      <c r="Q167" s="44"/>
      <c r="R167" s="44"/>
      <c r="S167" s="44"/>
      <c r="T167" s="43"/>
      <c r="U167" s="43"/>
      <c r="W167" s="44"/>
      <c r="X167" s="44"/>
      <c r="Y167" s="44"/>
      <c r="Z167" s="44"/>
      <c r="AA167" s="44"/>
      <c r="AB167" s="44"/>
      <c r="AC167" s="44"/>
      <c r="AD167" s="44"/>
      <c r="AE167" s="43"/>
    </row>
    <row r="168" spans="1:31" ht="15" customHeight="1" x14ac:dyDescent="0.65">
      <c r="A168" s="44"/>
      <c r="B168" s="44"/>
      <c r="C168" s="44"/>
      <c r="D168" s="44"/>
      <c r="E168" s="44"/>
      <c r="F168" s="44"/>
      <c r="G168" s="44"/>
      <c r="H168" s="44"/>
      <c r="I168" s="43"/>
      <c r="J168" s="43"/>
      <c r="L168" s="44"/>
      <c r="M168" s="44"/>
      <c r="N168" s="44"/>
      <c r="O168" s="44"/>
      <c r="P168" s="44"/>
      <c r="Q168" s="44"/>
      <c r="R168" s="44"/>
      <c r="S168" s="44"/>
      <c r="T168" s="43"/>
      <c r="U168" s="43"/>
      <c r="W168" s="44"/>
      <c r="X168" s="44"/>
      <c r="Y168" s="44"/>
      <c r="Z168" s="44"/>
      <c r="AA168" s="44"/>
      <c r="AB168" s="44"/>
      <c r="AC168" s="44"/>
      <c r="AD168" s="44"/>
      <c r="AE168" s="43"/>
    </row>
    <row r="169" spans="1:31" ht="15" customHeight="1" x14ac:dyDescent="0.65">
      <c r="A169" s="44"/>
      <c r="B169" s="44"/>
      <c r="C169" s="44"/>
      <c r="D169" s="44"/>
      <c r="E169" s="44"/>
      <c r="F169" s="44"/>
      <c r="G169" s="44"/>
      <c r="H169" s="44"/>
      <c r="I169" s="43"/>
      <c r="J169" s="43"/>
      <c r="L169" s="44"/>
      <c r="M169" s="44"/>
      <c r="N169" s="44"/>
      <c r="O169" s="44"/>
      <c r="P169" s="44"/>
      <c r="Q169" s="44"/>
      <c r="R169" s="44"/>
      <c r="S169" s="44"/>
      <c r="T169" s="43"/>
      <c r="U169" s="43"/>
      <c r="W169" s="44"/>
      <c r="X169" s="44"/>
      <c r="Y169" s="44"/>
      <c r="Z169" s="44"/>
      <c r="AA169" s="44"/>
      <c r="AB169" s="44"/>
      <c r="AC169" s="44"/>
      <c r="AD169" s="44"/>
      <c r="AE169" s="43"/>
    </row>
    <row r="170" spans="1:31" ht="15" customHeight="1" x14ac:dyDescent="0.65">
      <c r="A170" s="44"/>
      <c r="B170" s="44"/>
      <c r="C170" s="44"/>
      <c r="D170" s="44"/>
      <c r="E170" s="44"/>
      <c r="F170" s="44"/>
      <c r="G170" s="44"/>
      <c r="H170" s="44"/>
      <c r="I170" s="43"/>
      <c r="J170" s="43"/>
      <c r="L170" s="44"/>
      <c r="M170" s="44"/>
      <c r="N170" s="44"/>
      <c r="O170" s="44"/>
      <c r="P170" s="44"/>
      <c r="Q170" s="44"/>
      <c r="R170" s="44"/>
      <c r="S170" s="44"/>
      <c r="T170" s="43"/>
      <c r="U170" s="43"/>
      <c r="W170" s="44"/>
      <c r="X170" s="44"/>
      <c r="Y170" s="44"/>
      <c r="Z170" s="44"/>
      <c r="AA170" s="44"/>
      <c r="AB170" s="44"/>
      <c r="AC170" s="44"/>
      <c r="AD170" s="44"/>
      <c r="AE170" s="43"/>
    </row>
    <row r="171" spans="1:31" ht="15" customHeight="1" x14ac:dyDescent="0.65">
      <c r="A171" s="44"/>
      <c r="B171" s="44"/>
      <c r="C171" s="44"/>
      <c r="D171" s="44"/>
      <c r="E171" s="44"/>
      <c r="F171" s="44"/>
      <c r="G171" s="44"/>
      <c r="H171" s="44"/>
      <c r="I171" s="43"/>
      <c r="J171" s="43"/>
      <c r="L171" s="44"/>
      <c r="M171" s="44"/>
      <c r="N171" s="44"/>
      <c r="O171" s="44"/>
      <c r="P171" s="44"/>
      <c r="Q171" s="44"/>
      <c r="R171" s="44"/>
      <c r="S171" s="44"/>
      <c r="T171" s="43"/>
      <c r="U171" s="43"/>
      <c r="W171" s="44"/>
      <c r="X171" s="44"/>
      <c r="Y171" s="44"/>
      <c r="Z171" s="44"/>
      <c r="AA171" s="44"/>
      <c r="AB171" s="44"/>
      <c r="AC171" s="44"/>
      <c r="AD171" s="44"/>
      <c r="AE171" s="43"/>
    </row>
    <row r="172" spans="1:31" ht="15" customHeight="1" x14ac:dyDescent="0.65">
      <c r="A172" s="44"/>
      <c r="B172" s="44"/>
      <c r="C172" s="44"/>
      <c r="D172" s="44"/>
      <c r="E172" s="44"/>
      <c r="F172" s="44"/>
      <c r="G172" s="44"/>
      <c r="H172" s="44"/>
      <c r="I172" s="43"/>
      <c r="J172" s="43"/>
      <c r="L172" s="44"/>
      <c r="M172" s="44"/>
      <c r="N172" s="44"/>
      <c r="O172" s="44"/>
      <c r="P172" s="44"/>
      <c r="Q172" s="44"/>
      <c r="R172" s="44"/>
      <c r="S172" s="44"/>
      <c r="T172" s="43"/>
      <c r="U172" s="43"/>
      <c r="W172" s="44"/>
      <c r="X172" s="44"/>
      <c r="Y172" s="44"/>
      <c r="Z172" s="44"/>
      <c r="AA172" s="44"/>
      <c r="AB172" s="44"/>
      <c r="AC172" s="44"/>
      <c r="AD172" s="44"/>
      <c r="AE172" s="43"/>
    </row>
    <row r="173" spans="1:31" ht="15" customHeight="1" x14ac:dyDescent="0.65">
      <c r="A173" s="44"/>
      <c r="B173" s="44"/>
      <c r="C173" s="44"/>
      <c r="D173" s="44"/>
      <c r="E173" s="44"/>
      <c r="F173" s="44"/>
      <c r="G173" s="44"/>
      <c r="H173" s="44"/>
      <c r="I173" s="43"/>
      <c r="J173" s="43"/>
      <c r="L173" s="44"/>
      <c r="M173" s="44"/>
      <c r="N173" s="44"/>
      <c r="O173" s="44"/>
      <c r="P173" s="44"/>
      <c r="Q173" s="44"/>
      <c r="R173" s="44"/>
      <c r="S173" s="44"/>
      <c r="T173" s="43"/>
      <c r="U173" s="43"/>
      <c r="W173" s="44"/>
      <c r="X173" s="44"/>
      <c r="Y173" s="44"/>
      <c r="Z173" s="44"/>
      <c r="AA173" s="44"/>
      <c r="AB173" s="44"/>
      <c r="AC173" s="44"/>
      <c r="AD173" s="44"/>
      <c r="AE173" s="43"/>
    </row>
    <row r="174" spans="1:31" ht="15" customHeight="1" x14ac:dyDescent="0.65">
      <c r="A174" s="44"/>
      <c r="B174" s="44"/>
      <c r="C174" s="44"/>
      <c r="D174" s="44"/>
      <c r="E174" s="44"/>
      <c r="F174" s="44"/>
      <c r="G174" s="44"/>
      <c r="H174" s="44"/>
      <c r="I174" s="43"/>
      <c r="J174" s="43"/>
      <c r="L174" s="44"/>
      <c r="M174" s="44"/>
      <c r="N174" s="44"/>
      <c r="O174" s="44"/>
      <c r="P174" s="44"/>
      <c r="Q174" s="44"/>
      <c r="R174" s="44"/>
      <c r="S174" s="44"/>
      <c r="T174" s="43"/>
      <c r="U174" s="43"/>
      <c r="W174" s="44"/>
      <c r="X174" s="44"/>
      <c r="Y174" s="44"/>
      <c r="Z174" s="44"/>
      <c r="AA174" s="44"/>
      <c r="AB174" s="44"/>
      <c r="AC174" s="44"/>
      <c r="AD174" s="44"/>
      <c r="AE174" s="43"/>
    </row>
    <row r="175" spans="1:31" ht="15" customHeight="1" x14ac:dyDescent="0.65">
      <c r="A175" s="44"/>
      <c r="B175" s="44"/>
      <c r="C175" s="44"/>
      <c r="D175" s="44"/>
      <c r="E175" s="44"/>
      <c r="F175" s="44"/>
      <c r="G175" s="44"/>
      <c r="H175" s="44"/>
      <c r="I175" s="43"/>
      <c r="J175" s="43"/>
      <c r="L175" s="44"/>
      <c r="M175" s="44"/>
      <c r="N175" s="44"/>
      <c r="O175" s="44"/>
      <c r="P175" s="44"/>
      <c r="Q175" s="44"/>
      <c r="R175" s="44"/>
      <c r="S175" s="44"/>
      <c r="T175" s="43"/>
      <c r="U175" s="43"/>
      <c r="W175" s="44"/>
      <c r="X175" s="44"/>
      <c r="Y175" s="44"/>
      <c r="Z175" s="44"/>
      <c r="AA175" s="44"/>
      <c r="AB175" s="44"/>
      <c r="AC175" s="44"/>
      <c r="AD175" s="44"/>
      <c r="AE175" s="43"/>
    </row>
    <row r="176" spans="1:31" ht="15" customHeight="1" x14ac:dyDescent="0.65">
      <c r="A176" s="44"/>
      <c r="B176" s="44"/>
      <c r="C176" s="44"/>
      <c r="D176" s="44"/>
      <c r="E176" s="44"/>
      <c r="F176" s="44"/>
      <c r="G176" s="44"/>
      <c r="H176" s="44"/>
      <c r="I176" s="43"/>
      <c r="J176" s="43"/>
      <c r="L176" s="44"/>
      <c r="M176" s="44"/>
      <c r="N176" s="44"/>
      <c r="O176" s="44"/>
      <c r="P176" s="44"/>
      <c r="Q176" s="44"/>
      <c r="R176" s="44"/>
      <c r="S176" s="44"/>
      <c r="T176" s="43"/>
      <c r="U176" s="43"/>
      <c r="W176" s="44"/>
      <c r="X176" s="44"/>
      <c r="Y176" s="44"/>
      <c r="Z176" s="44"/>
      <c r="AA176" s="44"/>
      <c r="AB176" s="44"/>
      <c r="AC176" s="44"/>
      <c r="AD176" s="44"/>
      <c r="AE176" s="43"/>
    </row>
    <row r="177" spans="1:31" ht="15" customHeight="1" x14ac:dyDescent="0.65">
      <c r="A177" s="44"/>
      <c r="B177" s="44"/>
      <c r="C177" s="44"/>
      <c r="D177" s="44"/>
      <c r="E177" s="44"/>
      <c r="F177" s="44"/>
      <c r="G177" s="44"/>
      <c r="H177" s="44"/>
      <c r="I177" s="43"/>
      <c r="J177" s="43"/>
      <c r="L177" s="44"/>
      <c r="M177" s="44"/>
      <c r="N177" s="44"/>
      <c r="O177" s="44"/>
      <c r="P177" s="44"/>
      <c r="Q177" s="44"/>
      <c r="R177" s="44"/>
      <c r="S177" s="44"/>
      <c r="T177" s="43"/>
      <c r="U177" s="43"/>
      <c r="W177" s="44"/>
      <c r="X177" s="44"/>
      <c r="Y177" s="44"/>
      <c r="Z177" s="44"/>
      <c r="AA177" s="44"/>
      <c r="AB177" s="44"/>
      <c r="AC177" s="44"/>
      <c r="AD177" s="44"/>
      <c r="AE177" s="43"/>
    </row>
    <row r="178" spans="1:31" ht="15" customHeight="1" x14ac:dyDescent="0.65">
      <c r="A178" s="44"/>
      <c r="B178" s="44"/>
      <c r="C178" s="44"/>
      <c r="D178" s="44"/>
      <c r="E178" s="44"/>
      <c r="F178" s="44"/>
      <c r="G178" s="44"/>
      <c r="H178" s="44"/>
      <c r="I178" s="43"/>
      <c r="J178" s="43"/>
      <c r="L178" s="44"/>
      <c r="M178" s="44"/>
      <c r="N178" s="44"/>
      <c r="O178" s="44"/>
      <c r="P178" s="44"/>
      <c r="Q178" s="44"/>
      <c r="R178" s="44"/>
      <c r="S178" s="44"/>
      <c r="T178" s="43"/>
      <c r="U178" s="43"/>
      <c r="W178" s="44"/>
      <c r="X178" s="44"/>
      <c r="Y178" s="44"/>
      <c r="Z178" s="44"/>
      <c r="AA178" s="44"/>
      <c r="AB178" s="44"/>
      <c r="AC178" s="44"/>
      <c r="AD178" s="44"/>
      <c r="AE178" s="43"/>
    </row>
    <row r="179" spans="1:31" ht="15" customHeight="1" x14ac:dyDescent="0.65">
      <c r="A179" s="44"/>
      <c r="B179" s="44"/>
      <c r="C179" s="44"/>
      <c r="D179" s="44"/>
      <c r="E179" s="44"/>
      <c r="F179" s="44"/>
      <c r="G179" s="44"/>
      <c r="H179" s="44"/>
      <c r="I179" s="43"/>
      <c r="J179" s="43"/>
      <c r="L179" s="44"/>
      <c r="M179" s="44"/>
      <c r="N179" s="44"/>
      <c r="O179" s="44"/>
      <c r="P179" s="44"/>
      <c r="Q179" s="44"/>
      <c r="R179" s="44"/>
      <c r="S179" s="44"/>
      <c r="T179" s="43"/>
      <c r="U179" s="43"/>
      <c r="W179" s="44"/>
      <c r="X179" s="44"/>
      <c r="Y179" s="44"/>
      <c r="Z179" s="44"/>
      <c r="AA179" s="44"/>
      <c r="AB179" s="44"/>
      <c r="AC179" s="44"/>
      <c r="AD179" s="44"/>
      <c r="AE179" s="43"/>
    </row>
    <row r="180" spans="1:31" ht="15" customHeight="1" x14ac:dyDescent="0.65">
      <c r="A180" s="44"/>
      <c r="B180" s="44"/>
      <c r="C180" s="44"/>
      <c r="D180" s="44"/>
      <c r="E180" s="44"/>
      <c r="F180" s="44"/>
      <c r="G180" s="44"/>
      <c r="H180" s="44"/>
      <c r="I180" s="43"/>
      <c r="J180" s="43"/>
      <c r="L180" s="44"/>
      <c r="M180" s="44"/>
      <c r="N180" s="44"/>
      <c r="O180" s="44"/>
      <c r="P180" s="44"/>
      <c r="Q180" s="44"/>
      <c r="R180" s="44"/>
      <c r="S180" s="44"/>
      <c r="T180" s="43"/>
      <c r="U180" s="43"/>
      <c r="W180" s="44"/>
      <c r="X180" s="44"/>
      <c r="Y180" s="44"/>
      <c r="Z180" s="44"/>
      <c r="AA180" s="44"/>
      <c r="AB180" s="44"/>
      <c r="AC180" s="44"/>
      <c r="AD180" s="44"/>
      <c r="AE180" s="43"/>
    </row>
    <row r="181" spans="1:31" ht="15" customHeight="1" x14ac:dyDescent="0.65">
      <c r="A181" s="44"/>
      <c r="B181" s="44"/>
      <c r="C181" s="44"/>
      <c r="D181" s="44"/>
      <c r="E181" s="44"/>
      <c r="F181" s="44"/>
      <c r="G181" s="44"/>
      <c r="H181" s="44"/>
      <c r="I181" s="43"/>
      <c r="J181" s="43"/>
      <c r="L181" s="44"/>
      <c r="M181" s="44"/>
      <c r="N181" s="44"/>
      <c r="O181" s="44"/>
      <c r="P181" s="44"/>
      <c r="Q181" s="44"/>
      <c r="R181" s="44"/>
      <c r="S181" s="44"/>
      <c r="T181" s="43"/>
      <c r="U181" s="43"/>
      <c r="W181" s="44"/>
      <c r="X181" s="44"/>
      <c r="Y181" s="44"/>
      <c r="Z181" s="44"/>
      <c r="AA181" s="44"/>
      <c r="AB181" s="44"/>
      <c r="AC181" s="44"/>
      <c r="AD181" s="44"/>
      <c r="AE181" s="43"/>
    </row>
    <row r="182" spans="1:31" ht="15" customHeight="1" x14ac:dyDescent="0.65">
      <c r="A182" s="44"/>
      <c r="B182" s="44"/>
      <c r="C182" s="44"/>
      <c r="D182" s="44"/>
      <c r="E182" s="44"/>
      <c r="F182" s="44"/>
      <c r="G182" s="44"/>
      <c r="H182" s="44"/>
      <c r="I182" s="43"/>
      <c r="J182" s="43"/>
      <c r="L182" s="44"/>
      <c r="M182" s="44"/>
      <c r="N182" s="44"/>
      <c r="O182" s="44"/>
      <c r="P182" s="44"/>
      <c r="Q182" s="44"/>
      <c r="R182" s="44"/>
      <c r="S182" s="44"/>
      <c r="T182" s="43"/>
      <c r="U182" s="43"/>
      <c r="W182" s="44"/>
      <c r="X182" s="44"/>
      <c r="Y182" s="44"/>
      <c r="Z182" s="44"/>
      <c r="AA182" s="44"/>
      <c r="AB182" s="44"/>
      <c r="AC182" s="44"/>
      <c r="AD182" s="44"/>
      <c r="AE182" s="43"/>
    </row>
    <row r="183" spans="1:31" ht="15" customHeight="1" x14ac:dyDescent="0.65">
      <c r="A183" s="44"/>
      <c r="B183" s="44"/>
      <c r="C183" s="44"/>
      <c r="D183" s="44"/>
      <c r="E183" s="44"/>
      <c r="F183" s="44"/>
      <c r="G183" s="44"/>
      <c r="H183" s="44"/>
      <c r="I183" s="43"/>
      <c r="J183" s="43"/>
      <c r="L183" s="44"/>
      <c r="M183" s="44"/>
      <c r="N183" s="44"/>
      <c r="O183" s="44"/>
      <c r="P183" s="44"/>
      <c r="Q183" s="44"/>
      <c r="R183" s="44"/>
      <c r="S183" s="44"/>
      <c r="T183" s="43"/>
      <c r="U183" s="43"/>
      <c r="W183" s="44"/>
      <c r="X183" s="44"/>
      <c r="Y183" s="44"/>
      <c r="Z183" s="44"/>
      <c r="AA183" s="44"/>
      <c r="AB183" s="44"/>
      <c r="AC183" s="44"/>
      <c r="AD183" s="44"/>
      <c r="AE183" s="43"/>
    </row>
    <row r="184" spans="1:31" ht="15" customHeight="1" x14ac:dyDescent="0.65">
      <c r="A184" s="44"/>
      <c r="B184" s="44"/>
      <c r="C184" s="44"/>
      <c r="D184" s="44"/>
      <c r="E184" s="44"/>
      <c r="F184" s="44"/>
      <c r="G184" s="44"/>
      <c r="H184" s="44"/>
      <c r="I184" s="43"/>
      <c r="J184" s="43"/>
      <c r="L184" s="44"/>
      <c r="M184" s="44"/>
      <c r="N184" s="44"/>
      <c r="O184" s="44"/>
      <c r="P184" s="44"/>
      <c r="Q184" s="44"/>
      <c r="R184" s="44"/>
      <c r="S184" s="44"/>
      <c r="T184" s="43"/>
      <c r="U184" s="43"/>
      <c r="W184" s="44"/>
      <c r="X184" s="44"/>
      <c r="Y184" s="44"/>
      <c r="Z184" s="44"/>
      <c r="AA184" s="44"/>
      <c r="AB184" s="44"/>
      <c r="AC184" s="44"/>
      <c r="AD184" s="44"/>
      <c r="AE184" s="43"/>
    </row>
    <row r="185" spans="1:31" ht="15" customHeight="1" x14ac:dyDescent="0.65">
      <c r="A185" s="44"/>
      <c r="B185" s="44"/>
      <c r="C185" s="44"/>
      <c r="D185" s="44"/>
      <c r="E185" s="44"/>
      <c r="F185" s="44"/>
      <c r="G185" s="44"/>
      <c r="H185" s="44"/>
      <c r="I185" s="43"/>
      <c r="J185" s="43"/>
      <c r="L185" s="44"/>
      <c r="M185" s="44"/>
      <c r="N185" s="44"/>
      <c r="O185" s="44"/>
      <c r="P185" s="44"/>
      <c r="Q185" s="44"/>
      <c r="R185" s="44"/>
      <c r="S185" s="44"/>
      <c r="T185" s="43"/>
      <c r="U185" s="43"/>
      <c r="W185" s="44"/>
      <c r="X185" s="44"/>
      <c r="Y185" s="44"/>
      <c r="Z185" s="44"/>
      <c r="AA185" s="44"/>
      <c r="AB185" s="44"/>
      <c r="AC185" s="44"/>
      <c r="AD185" s="44"/>
      <c r="AE185" s="43"/>
    </row>
    <row r="186" spans="1:31" ht="15" customHeight="1" x14ac:dyDescent="0.65">
      <c r="A186" s="44"/>
      <c r="B186" s="44"/>
      <c r="C186" s="44"/>
      <c r="D186" s="44"/>
      <c r="E186" s="44"/>
      <c r="F186" s="44"/>
      <c r="G186" s="44"/>
      <c r="H186" s="44"/>
      <c r="I186" s="43"/>
      <c r="J186" s="43"/>
      <c r="L186" s="44"/>
      <c r="M186" s="44"/>
      <c r="N186" s="44"/>
      <c r="O186" s="44"/>
      <c r="P186" s="44"/>
      <c r="Q186" s="44"/>
      <c r="R186" s="44"/>
      <c r="S186" s="44"/>
      <c r="T186" s="43"/>
      <c r="U186" s="43"/>
      <c r="W186" s="44"/>
      <c r="X186" s="44"/>
      <c r="Y186" s="44"/>
      <c r="Z186" s="44"/>
      <c r="AA186" s="44"/>
      <c r="AB186" s="44"/>
      <c r="AC186" s="44"/>
      <c r="AD186" s="44"/>
      <c r="AE186" s="43"/>
    </row>
    <row r="187" spans="1:31" ht="15" customHeight="1" x14ac:dyDescent="0.65">
      <c r="A187" s="44"/>
      <c r="B187" s="44"/>
      <c r="C187" s="44"/>
      <c r="D187" s="44"/>
      <c r="E187" s="44"/>
      <c r="F187" s="44"/>
      <c r="G187" s="44"/>
      <c r="H187" s="44"/>
      <c r="I187" s="43"/>
      <c r="J187" s="43"/>
      <c r="L187" s="44"/>
      <c r="M187" s="44"/>
      <c r="N187" s="44"/>
      <c r="O187" s="44"/>
      <c r="P187" s="44"/>
      <c r="Q187" s="44"/>
      <c r="R187" s="44"/>
      <c r="S187" s="44"/>
      <c r="T187" s="43"/>
      <c r="U187" s="43"/>
      <c r="W187" s="44"/>
      <c r="X187" s="44"/>
      <c r="Y187" s="44"/>
      <c r="Z187" s="44"/>
      <c r="AA187" s="44"/>
      <c r="AB187" s="44"/>
      <c r="AC187" s="44"/>
      <c r="AD187" s="44"/>
      <c r="AE187" s="43"/>
    </row>
    <row r="188" spans="1:31" ht="15" customHeight="1" x14ac:dyDescent="0.65">
      <c r="A188" s="44"/>
      <c r="B188" s="44"/>
      <c r="C188" s="44"/>
      <c r="D188" s="44"/>
      <c r="E188" s="44"/>
      <c r="F188" s="44"/>
      <c r="G188" s="44"/>
      <c r="H188" s="44"/>
      <c r="I188" s="43"/>
      <c r="J188" s="43"/>
      <c r="L188" s="44"/>
      <c r="M188" s="44"/>
      <c r="N188" s="44"/>
      <c r="O188" s="44"/>
      <c r="P188" s="44"/>
      <c r="Q188" s="44"/>
      <c r="R188" s="44"/>
      <c r="S188" s="44"/>
      <c r="T188" s="43"/>
      <c r="U188" s="43"/>
      <c r="W188" s="44"/>
      <c r="X188" s="44"/>
      <c r="Y188" s="44"/>
      <c r="Z188" s="44"/>
      <c r="AA188" s="44"/>
      <c r="AB188" s="44"/>
      <c r="AC188" s="44"/>
      <c r="AD188" s="44"/>
      <c r="AE188" s="43"/>
    </row>
    <row r="189" spans="1:31" ht="15" customHeight="1" x14ac:dyDescent="0.65">
      <c r="A189" s="44"/>
      <c r="B189" s="44"/>
      <c r="C189" s="44"/>
      <c r="D189" s="44"/>
      <c r="E189" s="44"/>
      <c r="F189" s="44"/>
      <c r="G189" s="44"/>
      <c r="H189" s="44"/>
      <c r="I189" s="43"/>
      <c r="J189" s="43"/>
      <c r="L189" s="44"/>
      <c r="M189" s="44"/>
      <c r="N189" s="44"/>
      <c r="O189" s="44"/>
      <c r="P189" s="44"/>
      <c r="Q189" s="44"/>
      <c r="R189" s="44"/>
      <c r="S189" s="44"/>
      <c r="T189" s="43"/>
      <c r="U189" s="43"/>
      <c r="W189" s="44"/>
      <c r="X189" s="44"/>
      <c r="Y189" s="44"/>
      <c r="Z189" s="44"/>
      <c r="AA189" s="44"/>
      <c r="AB189" s="44"/>
      <c r="AC189" s="44"/>
      <c r="AD189" s="44"/>
      <c r="AE189" s="43"/>
    </row>
    <row r="190" spans="1:31" ht="15" customHeight="1" x14ac:dyDescent="0.65">
      <c r="A190" s="44"/>
      <c r="B190" s="44"/>
      <c r="C190" s="44"/>
      <c r="D190" s="44"/>
      <c r="E190" s="44"/>
      <c r="F190" s="44"/>
      <c r="G190" s="44"/>
      <c r="H190" s="44"/>
      <c r="I190" s="43"/>
      <c r="J190" s="43"/>
      <c r="L190" s="44"/>
      <c r="M190" s="44"/>
      <c r="N190" s="44"/>
      <c r="O190" s="44"/>
      <c r="P190" s="44"/>
      <c r="Q190" s="44"/>
      <c r="R190" s="44"/>
      <c r="S190" s="44"/>
      <c r="T190" s="43"/>
      <c r="U190" s="43"/>
      <c r="W190" s="44"/>
      <c r="X190" s="44"/>
      <c r="Y190" s="44"/>
      <c r="Z190" s="44"/>
      <c r="AA190" s="44"/>
      <c r="AB190" s="44"/>
      <c r="AC190" s="44"/>
      <c r="AD190" s="44"/>
      <c r="AE190" s="43"/>
    </row>
    <row r="191" spans="1:31" ht="15" customHeight="1" x14ac:dyDescent="0.65">
      <c r="A191" s="44"/>
      <c r="B191" s="44"/>
      <c r="C191" s="44"/>
      <c r="D191" s="44"/>
      <c r="E191" s="44"/>
      <c r="F191" s="44"/>
      <c r="G191" s="44"/>
      <c r="H191" s="44"/>
      <c r="I191" s="43"/>
      <c r="J191" s="43"/>
      <c r="L191" s="44"/>
      <c r="M191" s="44"/>
      <c r="N191" s="44"/>
      <c r="O191" s="44"/>
      <c r="P191" s="44"/>
      <c r="Q191" s="44"/>
      <c r="R191" s="44"/>
      <c r="S191" s="44"/>
      <c r="T191" s="43"/>
      <c r="U191" s="43"/>
      <c r="W191" s="44"/>
      <c r="X191" s="44"/>
      <c r="Y191" s="44"/>
      <c r="Z191" s="44"/>
      <c r="AA191" s="44"/>
      <c r="AB191" s="44"/>
      <c r="AC191" s="44"/>
      <c r="AD191" s="44"/>
      <c r="AE191" s="43"/>
    </row>
    <row r="192" spans="1:31" ht="15" customHeight="1" x14ac:dyDescent="0.65">
      <c r="A192" s="44"/>
      <c r="B192" s="44"/>
      <c r="C192" s="44"/>
      <c r="D192" s="44"/>
      <c r="E192" s="44"/>
      <c r="F192" s="44"/>
      <c r="G192" s="44"/>
      <c r="H192" s="44"/>
      <c r="I192" s="43"/>
      <c r="J192" s="43"/>
      <c r="L192" s="44"/>
      <c r="M192" s="44"/>
      <c r="N192" s="44"/>
      <c r="O192" s="44"/>
      <c r="P192" s="44"/>
      <c r="Q192" s="44"/>
      <c r="R192" s="44"/>
      <c r="S192" s="44"/>
      <c r="T192" s="43"/>
      <c r="U192" s="43"/>
      <c r="W192" s="44"/>
      <c r="X192" s="44"/>
      <c r="Y192" s="44"/>
      <c r="Z192" s="44"/>
      <c r="AA192" s="44"/>
      <c r="AB192" s="44"/>
      <c r="AC192" s="44"/>
      <c r="AD192" s="44"/>
      <c r="AE192" s="43"/>
    </row>
    <row r="193" spans="1:31" ht="15" customHeight="1" x14ac:dyDescent="0.65">
      <c r="A193" s="44"/>
      <c r="B193" s="44"/>
      <c r="C193" s="44"/>
      <c r="D193" s="44"/>
      <c r="E193" s="44"/>
      <c r="F193" s="44"/>
      <c r="G193" s="44"/>
      <c r="H193" s="44"/>
      <c r="I193" s="43"/>
      <c r="J193" s="43"/>
      <c r="L193" s="44"/>
      <c r="M193" s="44"/>
      <c r="N193" s="44"/>
      <c r="O193" s="44"/>
      <c r="P193" s="44"/>
      <c r="Q193" s="44"/>
      <c r="R193" s="44"/>
      <c r="S193" s="44"/>
      <c r="T193" s="43"/>
      <c r="U193" s="43"/>
      <c r="W193" s="44"/>
      <c r="X193" s="44"/>
      <c r="Y193" s="44"/>
      <c r="Z193" s="44"/>
      <c r="AA193" s="44"/>
      <c r="AB193" s="44"/>
      <c r="AC193" s="44"/>
      <c r="AD193" s="44"/>
      <c r="AE193" s="43"/>
    </row>
    <row r="194" spans="1:31" ht="15" customHeight="1" x14ac:dyDescent="0.65">
      <c r="A194" s="44"/>
      <c r="B194" s="44"/>
      <c r="C194" s="44"/>
      <c r="D194" s="44"/>
      <c r="E194" s="44"/>
      <c r="F194" s="44"/>
      <c r="G194" s="44"/>
      <c r="H194" s="44"/>
      <c r="I194" s="43"/>
      <c r="J194" s="43"/>
      <c r="L194" s="44"/>
      <c r="M194" s="44"/>
      <c r="N194" s="44"/>
      <c r="O194" s="44"/>
      <c r="P194" s="44"/>
      <c r="Q194" s="44"/>
      <c r="R194" s="44"/>
      <c r="S194" s="44"/>
      <c r="T194" s="43"/>
      <c r="U194" s="43"/>
      <c r="W194" s="44"/>
      <c r="X194" s="44"/>
      <c r="Y194" s="44"/>
      <c r="Z194" s="44"/>
      <c r="AA194" s="44"/>
      <c r="AB194" s="44"/>
      <c r="AC194" s="44"/>
      <c r="AD194" s="44"/>
      <c r="AE194" s="43"/>
    </row>
    <row r="195" spans="1:31" ht="15" customHeight="1" x14ac:dyDescent="0.65">
      <c r="A195" s="44"/>
      <c r="B195" s="44"/>
      <c r="C195" s="44"/>
      <c r="D195" s="44"/>
      <c r="E195" s="44"/>
      <c r="F195" s="44"/>
      <c r="G195" s="44"/>
      <c r="H195" s="44"/>
      <c r="I195" s="43"/>
      <c r="J195" s="43"/>
      <c r="L195" s="44"/>
      <c r="M195" s="44"/>
      <c r="N195" s="44"/>
      <c r="O195" s="44"/>
      <c r="P195" s="44"/>
      <c r="Q195" s="44"/>
      <c r="R195" s="44"/>
      <c r="S195" s="44"/>
      <c r="T195" s="43"/>
      <c r="U195" s="43"/>
      <c r="W195" s="44"/>
      <c r="X195" s="44"/>
      <c r="Y195" s="44"/>
      <c r="Z195" s="44"/>
      <c r="AA195" s="44"/>
      <c r="AB195" s="44"/>
      <c r="AC195" s="44"/>
      <c r="AD195" s="44"/>
      <c r="AE195" s="43"/>
    </row>
    <row r="196" spans="1:31" ht="15" customHeight="1" x14ac:dyDescent="0.65">
      <c r="A196" s="44"/>
      <c r="B196" s="44"/>
      <c r="C196" s="44"/>
      <c r="D196" s="44"/>
      <c r="E196" s="44"/>
      <c r="F196" s="44"/>
      <c r="G196" s="44"/>
      <c r="H196" s="44"/>
      <c r="I196" s="43"/>
      <c r="J196" s="43"/>
      <c r="L196" s="44"/>
      <c r="M196" s="44"/>
      <c r="N196" s="44"/>
      <c r="O196" s="44"/>
      <c r="P196" s="44"/>
      <c r="Q196" s="44"/>
      <c r="R196" s="44"/>
      <c r="S196" s="44"/>
      <c r="T196" s="43"/>
      <c r="U196" s="43"/>
      <c r="W196" s="44"/>
      <c r="X196" s="44"/>
      <c r="Y196" s="44"/>
      <c r="Z196" s="44"/>
      <c r="AA196" s="44"/>
      <c r="AB196" s="44"/>
      <c r="AC196" s="44"/>
      <c r="AD196" s="44"/>
      <c r="AE196" s="43"/>
    </row>
    <row r="197" spans="1:31" ht="15" customHeight="1" x14ac:dyDescent="0.65">
      <c r="A197" s="44"/>
      <c r="B197" s="44"/>
      <c r="C197" s="44"/>
      <c r="D197" s="44"/>
      <c r="E197" s="44"/>
      <c r="F197" s="44"/>
      <c r="G197" s="44"/>
      <c r="H197" s="44"/>
      <c r="I197" s="43"/>
      <c r="J197" s="43"/>
      <c r="L197" s="44"/>
      <c r="M197" s="44"/>
      <c r="N197" s="44"/>
      <c r="O197" s="44"/>
      <c r="P197" s="44"/>
      <c r="Q197" s="44"/>
      <c r="R197" s="44"/>
      <c r="S197" s="44"/>
      <c r="T197" s="43"/>
      <c r="U197" s="43"/>
      <c r="W197" s="44"/>
      <c r="X197" s="44"/>
      <c r="Y197" s="44"/>
      <c r="Z197" s="44"/>
      <c r="AA197" s="44"/>
      <c r="AB197" s="44"/>
      <c r="AC197" s="44"/>
      <c r="AD197" s="44"/>
      <c r="AE197" s="43"/>
    </row>
    <row r="198" spans="1:31" ht="15" customHeight="1" x14ac:dyDescent="0.65">
      <c r="A198" s="44"/>
      <c r="B198" s="44"/>
      <c r="C198" s="44"/>
      <c r="D198" s="44"/>
      <c r="E198" s="44"/>
      <c r="F198" s="44"/>
      <c r="G198" s="44"/>
      <c r="H198" s="44"/>
      <c r="I198" s="43"/>
      <c r="J198" s="43"/>
      <c r="L198" s="44"/>
      <c r="M198" s="44"/>
      <c r="N198" s="44"/>
      <c r="O198" s="44"/>
      <c r="P198" s="44"/>
      <c r="Q198" s="44"/>
      <c r="R198" s="44"/>
      <c r="S198" s="44"/>
      <c r="T198" s="43"/>
      <c r="U198" s="43"/>
      <c r="W198" s="44"/>
      <c r="X198" s="44"/>
      <c r="Y198" s="44"/>
      <c r="Z198" s="44"/>
      <c r="AA198" s="44"/>
      <c r="AB198" s="44"/>
      <c r="AC198" s="44"/>
      <c r="AD198" s="44"/>
      <c r="AE198" s="43"/>
    </row>
    <row r="199" spans="1:31" ht="15" customHeight="1" x14ac:dyDescent="0.65">
      <c r="A199" s="44"/>
      <c r="B199" s="44"/>
      <c r="C199" s="44"/>
      <c r="D199" s="44"/>
      <c r="E199" s="44"/>
      <c r="F199" s="44"/>
      <c r="G199" s="44"/>
      <c r="H199" s="44"/>
      <c r="I199" s="43"/>
      <c r="J199" s="43"/>
      <c r="L199" s="44"/>
      <c r="M199" s="44"/>
      <c r="N199" s="44"/>
      <c r="O199" s="44"/>
      <c r="P199" s="44"/>
      <c r="Q199" s="44"/>
      <c r="R199" s="44"/>
      <c r="S199" s="44"/>
      <c r="T199" s="43"/>
      <c r="U199" s="43"/>
      <c r="W199" s="44"/>
      <c r="X199" s="44"/>
      <c r="Y199" s="44"/>
      <c r="Z199" s="44"/>
      <c r="AA199" s="44"/>
      <c r="AB199" s="44"/>
      <c r="AC199" s="44"/>
      <c r="AD199" s="44"/>
      <c r="AE199" s="43"/>
    </row>
    <row r="200" spans="1:31" ht="15" customHeight="1" x14ac:dyDescent="0.65">
      <c r="A200" s="44"/>
      <c r="B200" s="44"/>
      <c r="C200" s="44"/>
      <c r="D200" s="44"/>
      <c r="E200" s="44"/>
      <c r="F200" s="44"/>
      <c r="G200" s="44"/>
      <c r="H200" s="44"/>
      <c r="I200" s="43"/>
      <c r="J200" s="43"/>
      <c r="L200" s="44"/>
      <c r="M200" s="44"/>
      <c r="N200" s="44"/>
      <c r="O200" s="44"/>
      <c r="P200" s="44"/>
      <c r="Q200" s="44"/>
      <c r="R200" s="44"/>
      <c r="S200" s="44"/>
      <c r="T200" s="43"/>
      <c r="U200" s="43"/>
      <c r="W200" s="44"/>
      <c r="X200" s="44"/>
      <c r="Y200" s="44"/>
      <c r="Z200" s="44"/>
      <c r="AA200" s="44"/>
      <c r="AB200" s="44"/>
      <c r="AC200" s="44"/>
      <c r="AD200" s="44"/>
      <c r="AE200" s="43"/>
    </row>
    <row r="201" spans="1:31" ht="15" customHeight="1" x14ac:dyDescent="0.65">
      <c r="A201" s="44"/>
      <c r="B201" s="44"/>
      <c r="C201" s="44"/>
      <c r="D201" s="44"/>
      <c r="E201" s="44"/>
      <c r="F201" s="44"/>
      <c r="G201" s="44"/>
      <c r="H201" s="44"/>
      <c r="I201" s="43"/>
      <c r="J201" s="43"/>
      <c r="L201" s="44"/>
      <c r="M201" s="44"/>
      <c r="N201" s="44"/>
      <c r="O201" s="44"/>
      <c r="P201" s="44"/>
      <c r="Q201" s="44"/>
      <c r="R201" s="44"/>
      <c r="S201" s="44"/>
      <c r="T201" s="43"/>
      <c r="U201" s="43"/>
      <c r="W201" s="44"/>
      <c r="X201" s="44"/>
      <c r="Y201" s="44"/>
      <c r="Z201" s="44"/>
      <c r="AA201" s="44"/>
      <c r="AB201" s="44"/>
      <c r="AC201" s="44"/>
      <c r="AD201" s="44"/>
      <c r="AE201" s="43"/>
    </row>
    <row r="202" spans="1:31" ht="15" customHeight="1" x14ac:dyDescent="0.65">
      <c r="A202" s="44"/>
      <c r="B202" s="44"/>
      <c r="C202" s="44"/>
      <c r="D202" s="44"/>
      <c r="E202" s="44"/>
      <c r="F202" s="44"/>
      <c r="G202" s="44"/>
      <c r="H202" s="44"/>
      <c r="I202" s="43"/>
      <c r="J202" s="43"/>
      <c r="L202" s="44"/>
      <c r="M202" s="44"/>
      <c r="N202" s="44"/>
      <c r="O202" s="44"/>
      <c r="P202" s="44"/>
      <c r="Q202" s="44"/>
      <c r="R202" s="44"/>
      <c r="S202" s="44"/>
      <c r="T202" s="43"/>
      <c r="U202" s="43"/>
      <c r="W202" s="44"/>
      <c r="X202" s="44"/>
      <c r="Y202" s="44"/>
      <c r="Z202" s="44"/>
      <c r="AA202" s="44"/>
      <c r="AB202" s="44"/>
      <c r="AC202" s="44"/>
      <c r="AD202" s="44"/>
      <c r="AE202" s="43"/>
    </row>
    <row r="203" spans="1:31" ht="15" customHeight="1" x14ac:dyDescent="0.65">
      <c r="A203" s="44"/>
      <c r="B203" s="44"/>
      <c r="C203" s="44"/>
      <c r="D203" s="44"/>
      <c r="E203" s="44"/>
      <c r="F203" s="44"/>
      <c r="G203" s="44"/>
      <c r="H203" s="44"/>
      <c r="I203" s="43"/>
      <c r="J203" s="43"/>
      <c r="L203" s="44"/>
      <c r="M203" s="44"/>
      <c r="N203" s="44"/>
      <c r="O203" s="44"/>
      <c r="P203" s="44"/>
      <c r="Q203" s="44"/>
      <c r="R203" s="44"/>
      <c r="S203" s="44"/>
      <c r="T203" s="43"/>
      <c r="U203" s="43"/>
      <c r="W203" s="44"/>
      <c r="X203" s="44"/>
      <c r="Y203" s="44"/>
      <c r="Z203" s="44"/>
      <c r="AA203" s="44"/>
      <c r="AB203" s="44"/>
      <c r="AC203" s="44"/>
      <c r="AD203" s="44"/>
      <c r="AE203" s="43"/>
    </row>
    <row r="204" spans="1:31" ht="15" customHeight="1" x14ac:dyDescent="0.65">
      <c r="A204" s="44"/>
      <c r="B204" s="44"/>
      <c r="C204" s="44"/>
      <c r="D204" s="44"/>
      <c r="E204" s="44"/>
      <c r="F204" s="44"/>
      <c r="G204" s="44"/>
      <c r="H204" s="44"/>
      <c r="I204" s="43"/>
      <c r="J204" s="43"/>
      <c r="L204" s="44"/>
      <c r="M204" s="44"/>
      <c r="N204" s="44"/>
      <c r="O204" s="44"/>
      <c r="P204" s="44"/>
      <c r="Q204" s="44"/>
      <c r="R204" s="44"/>
      <c r="S204" s="44"/>
      <c r="T204" s="43"/>
      <c r="U204" s="43"/>
      <c r="W204" s="44"/>
      <c r="X204" s="44"/>
      <c r="Y204" s="44"/>
      <c r="Z204" s="44"/>
      <c r="AA204" s="44"/>
      <c r="AB204" s="44"/>
      <c r="AC204" s="44"/>
      <c r="AD204" s="44"/>
      <c r="AE204" s="43"/>
    </row>
    <row r="205" spans="1:31" ht="15" customHeight="1" x14ac:dyDescent="0.65">
      <c r="A205" s="44"/>
      <c r="B205" s="44"/>
      <c r="C205" s="44"/>
      <c r="D205" s="44"/>
      <c r="E205" s="44"/>
      <c r="F205" s="44"/>
      <c r="G205" s="44"/>
      <c r="H205" s="44"/>
      <c r="I205" s="43"/>
      <c r="J205" s="43"/>
      <c r="L205" s="44"/>
      <c r="M205" s="44"/>
      <c r="N205" s="44"/>
      <c r="O205" s="44"/>
      <c r="P205" s="44"/>
      <c r="Q205" s="44"/>
      <c r="R205" s="44"/>
      <c r="S205" s="44"/>
      <c r="T205" s="43"/>
      <c r="U205" s="43"/>
      <c r="W205" s="44"/>
      <c r="X205" s="44"/>
      <c r="Y205" s="44"/>
      <c r="Z205" s="44"/>
      <c r="AA205" s="44"/>
      <c r="AB205" s="44"/>
      <c r="AC205" s="44"/>
      <c r="AD205" s="44"/>
      <c r="AE205" s="43"/>
    </row>
    <row r="206" spans="1:31" ht="15" customHeight="1" x14ac:dyDescent="0.65">
      <c r="A206" s="44"/>
      <c r="B206" s="44"/>
      <c r="C206" s="44"/>
      <c r="D206" s="44"/>
      <c r="E206" s="44"/>
      <c r="F206" s="44"/>
      <c r="G206" s="44"/>
      <c r="H206" s="44"/>
      <c r="I206" s="43"/>
      <c r="J206" s="43"/>
      <c r="L206" s="44"/>
      <c r="M206" s="44"/>
      <c r="N206" s="44"/>
      <c r="O206" s="44"/>
      <c r="P206" s="44"/>
      <c r="Q206" s="44"/>
      <c r="R206" s="44"/>
      <c r="S206" s="44"/>
      <c r="T206" s="43"/>
      <c r="U206" s="43"/>
      <c r="W206" s="44"/>
      <c r="X206" s="44"/>
      <c r="Y206" s="44"/>
      <c r="Z206" s="44"/>
      <c r="AA206" s="44"/>
      <c r="AB206" s="44"/>
      <c r="AC206" s="44"/>
      <c r="AD206" s="44"/>
      <c r="AE206" s="43"/>
    </row>
    <row r="207" spans="1:31" ht="15" customHeight="1" x14ac:dyDescent="0.65">
      <c r="A207" s="44"/>
      <c r="B207" s="44"/>
      <c r="C207" s="44"/>
      <c r="D207" s="44"/>
      <c r="E207" s="44"/>
      <c r="F207" s="44"/>
      <c r="G207" s="44"/>
      <c r="H207" s="44"/>
      <c r="I207" s="43"/>
      <c r="J207" s="43"/>
      <c r="L207" s="44"/>
      <c r="M207" s="44"/>
      <c r="N207" s="44"/>
      <c r="O207" s="44"/>
      <c r="P207" s="44"/>
      <c r="Q207" s="44"/>
      <c r="R207" s="44"/>
      <c r="S207" s="44"/>
      <c r="T207" s="43"/>
      <c r="U207" s="43"/>
      <c r="W207" s="44"/>
      <c r="X207" s="44"/>
      <c r="Y207" s="44"/>
      <c r="Z207" s="44"/>
      <c r="AA207" s="44"/>
      <c r="AB207" s="44"/>
      <c r="AC207" s="44"/>
      <c r="AD207" s="44"/>
      <c r="AE207" s="43"/>
    </row>
    <row r="208" spans="1:31" ht="15" customHeight="1" x14ac:dyDescent="0.65">
      <c r="A208" s="44"/>
      <c r="B208" s="44"/>
      <c r="C208" s="44"/>
      <c r="D208" s="44"/>
      <c r="E208" s="44"/>
      <c r="F208" s="44"/>
      <c r="G208" s="44"/>
      <c r="H208" s="44"/>
      <c r="I208" s="43"/>
      <c r="J208" s="43"/>
      <c r="L208" s="44"/>
      <c r="M208" s="44"/>
      <c r="N208" s="44"/>
      <c r="O208" s="44"/>
      <c r="P208" s="44"/>
      <c r="Q208" s="44"/>
      <c r="R208" s="44"/>
      <c r="S208" s="44"/>
      <c r="T208" s="43"/>
      <c r="U208" s="43"/>
      <c r="W208" s="44"/>
      <c r="X208" s="44"/>
      <c r="Y208" s="44"/>
      <c r="Z208" s="44"/>
      <c r="AA208" s="44"/>
      <c r="AB208" s="44"/>
      <c r="AC208" s="44"/>
      <c r="AD208" s="44"/>
      <c r="AE208" s="43"/>
    </row>
    <row r="209" spans="1:31" ht="15" customHeight="1" x14ac:dyDescent="0.65">
      <c r="A209" s="44"/>
      <c r="B209" s="44"/>
      <c r="C209" s="44"/>
      <c r="D209" s="44"/>
      <c r="E209" s="44"/>
      <c r="F209" s="44"/>
      <c r="G209" s="44"/>
      <c r="H209" s="44"/>
      <c r="I209" s="43"/>
      <c r="J209" s="43"/>
      <c r="L209" s="44"/>
      <c r="M209" s="44"/>
      <c r="N209" s="44"/>
      <c r="O209" s="44"/>
      <c r="P209" s="44"/>
      <c r="Q209" s="44"/>
      <c r="R209" s="44"/>
      <c r="S209" s="44"/>
      <c r="T209" s="43"/>
      <c r="U209" s="43"/>
      <c r="W209" s="44"/>
      <c r="X209" s="44"/>
      <c r="Y209" s="44"/>
      <c r="Z209" s="44"/>
      <c r="AA209" s="44"/>
      <c r="AB209" s="44"/>
      <c r="AC209" s="44"/>
      <c r="AD209" s="44"/>
      <c r="AE209" s="43"/>
    </row>
    <row r="210" spans="1:31" ht="15" customHeight="1" x14ac:dyDescent="0.65">
      <c r="A210" s="44"/>
      <c r="B210" s="44"/>
      <c r="C210" s="44"/>
      <c r="D210" s="44"/>
      <c r="E210" s="44"/>
      <c r="F210" s="44"/>
      <c r="G210" s="44"/>
      <c r="H210" s="44"/>
      <c r="I210" s="43"/>
      <c r="J210" s="43"/>
      <c r="L210" s="44"/>
      <c r="M210" s="44"/>
      <c r="N210" s="44"/>
      <c r="O210" s="44"/>
      <c r="P210" s="44"/>
      <c r="Q210" s="44"/>
      <c r="R210" s="44"/>
      <c r="S210" s="44"/>
      <c r="T210" s="43"/>
      <c r="U210" s="43"/>
      <c r="W210" s="44"/>
      <c r="X210" s="44"/>
      <c r="Y210" s="44"/>
      <c r="Z210" s="44"/>
      <c r="AA210" s="44"/>
      <c r="AB210" s="44"/>
      <c r="AC210" s="44"/>
      <c r="AD210" s="44"/>
      <c r="AE210" s="43"/>
    </row>
    <row r="211" spans="1:31" ht="15" customHeight="1" x14ac:dyDescent="0.65">
      <c r="A211" s="44"/>
      <c r="B211" s="44"/>
      <c r="C211" s="44"/>
      <c r="D211" s="44"/>
      <c r="E211" s="44"/>
      <c r="F211" s="44"/>
      <c r="G211" s="44"/>
      <c r="H211" s="44"/>
      <c r="I211" s="43"/>
      <c r="J211" s="43"/>
      <c r="L211" s="44"/>
      <c r="M211" s="44"/>
      <c r="N211" s="44"/>
      <c r="O211" s="44"/>
      <c r="P211" s="44"/>
      <c r="Q211" s="44"/>
      <c r="R211" s="44"/>
      <c r="S211" s="44"/>
      <c r="T211" s="43"/>
      <c r="U211" s="43"/>
      <c r="W211" s="44"/>
      <c r="X211" s="44"/>
      <c r="Y211" s="44"/>
      <c r="Z211" s="44"/>
      <c r="AA211" s="44"/>
      <c r="AB211" s="44"/>
      <c r="AC211" s="44"/>
      <c r="AD211" s="44"/>
      <c r="AE211" s="43"/>
    </row>
    <row r="212" spans="1:31" ht="15" customHeight="1" x14ac:dyDescent="0.65">
      <c r="A212" s="44"/>
      <c r="B212" s="44"/>
      <c r="C212" s="44"/>
      <c r="D212" s="44"/>
      <c r="E212" s="44"/>
      <c r="F212" s="44"/>
      <c r="G212" s="44"/>
      <c r="H212" s="44"/>
      <c r="I212" s="43"/>
      <c r="J212" s="43"/>
      <c r="L212" s="44"/>
      <c r="M212" s="44"/>
      <c r="N212" s="44"/>
      <c r="O212" s="44"/>
      <c r="P212" s="44"/>
      <c r="Q212" s="44"/>
      <c r="R212" s="44"/>
      <c r="S212" s="44"/>
      <c r="T212" s="43"/>
      <c r="U212" s="43"/>
      <c r="W212" s="44"/>
      <c r="X212" s="44"/>
      <c r="Y212" s="44"/>
      <c r="Z212" s="44"/>
      <c r="AA212" s="44"/>
      <c r="AB212" s="44"/>
      <c r="AC212" s="44"/>
      <c r="AD212" s="44"/>
      <c r="AE212" s="43"/>
    </row>
    <row r="213" spans="1:31" ht="15" customHeight="1" x14ac:dyDescent="0.65">
      <c r="A213" s="44"/>
      <c r="B213" s="44"/>
      <c r="C213" s="44"/>
      <c r="D213" s="44"/>
      <c r="E213" s="44"/>
      <c r="F213" s="44"/>
      <c r="G213" s="44"/>
      <c r="H213" s="44"/>
      <c r="I213" s="43"/>
      <c r="J213" s="43"/>
      <c r="L213" s="44"/>
      <c r="M213" s="44"/>
      <c r="N213" s="44"/>
      <c r="O213" s="44"/>
      <c r="P213" s="44"/>
      <c r="Q213" s="44"/>
      <c r="R213" s="44"/>
      <c r="S213" s="44"/>
      <c r="T213" s="43"/>
      <c r="U213" s="43"/>
      <c r="W213" s="44"/>
      <c r="X213" s="44"/>
      <c r="Y213" s="44"/>
      <c r="Z213" s="44"/>
      <c r="AA213" s="44"/>
      <c r="AB213" s="44"/>
      <c r="AC213" s="44"/>
      <c r="AD213" s="44"/>
      <c r="AE213" s="43"/>
    </row>
    <row r="214" spans="1:31" ht="15" customHeight="1" x14ac:dyDescent="0.65">
      <c r="A214" s="44"/>
      <c r="B214" s="44"/>
      <c r="C214" s="44"/>
      <c r="D214" s="44"/>
      <c r="E214" s="44"/>
      <c r="F214" s="44"/>
      <c r="G214" s="44"/>
      <c r="H214" s="44"/>
      <c r="I214" s="43"/>
      <c r="J214" s="43"/>
      <c r="L214" s="44"/>
      <c r="M214" s="44"/>
      <c r="N214" s="44"/>
      <c r="O214" s="44"/>
      <c r="P214" s="44"/>
      <c r="Q214" s="44"/>
      <c r="R214" s="44"/>
      <c r="S214" s="44"/>
      <c r="T214" s="43"/>
      <c r="U214" s="43"/>
      <c r="W214" s="44"/>
      <c r="X214" s="44"/>
      <c r="Y214" s="44"/>
      <c r="Z214" s="44"/>
      <c r="AA214" s="44"/>
      <c r="AB214" s="44"/>
      <c r="AC214" s="44"/>
      <c r="AD214" s="44"/>
      <c r="AE214" s="43"/>
    </row>
    <row r="215" spans="1:31" ht="15" customHeight="1" x14ac:dyDescent="0.65">
      <c r="A215" s="44"/>
      <c r="B215" s="44"/>
      <c r="C215" s="44"/>
      <c r="D215" s="44"/>
      <c r="E215" s="44"/>
      <c r="F215" s="44"/>
      <c r="G215" s="44"/>
      <c r="H215" s="44"/>
      <c r="I215" s="43"/>
      <c r="J215" s="43"/>
      <c r="L215" s="44"/>
      <c r="M215" s="44"/>
      <c r="N215" s="44"/>
      <c r="O215" s="44"/>
      <c r="P215" s="44"/>
      <c r="Q215" s="44"/>
      <c r="R215" s="44"/>
      <c r="S215" s="44"/>
      <c r="T215" s="43"/>
      <c r="U215" s="43"/>
      <c r="W215" s="44"/>
      <c r="X215" s="44"/>
      <c r="Y215" s="44"/>
      <c r="Z215" s="44"/>
      <c r="AA215" s="44"/>
      <c r="AB215" s="44"/>
      <c r="AC215" s="44"/>
      <c r="AD215" s="44"/>
      <c r="AE215" s="43"/>
    </row>
    <row r="216" spans="1:31" ht="15" customHeight="1" x14ac:dyDescent="0.65">
      <c r="A216" s="44"/>
      <c r="B216" s="44"/>
      <c r="C216" s="44"/>
      <c r="D216" s="44"/>
      <c r="E216" s="44"/>
      <c r="F216" s="44"/>
      <c r="G216" s="44"/>
      <c r="H216" s="44"/>
      <c r="I216" s="43"/>
      <c r="J216" s="43"/>
      <c r="L216" s="44"/>
      <c r="M216" s="44"/>
      <c r="N216" s="44"/>
      <c r="O216" s="44"/>
      <c r="P216" s="44"/>
      <c r="Q216" s="44"/>
      <c r="R216" s="44"/>
      <c r="S216" s="44"/>
      <c r="T216" s="43"/>
      <c r="U216" s="43"/>
      <c r="W216" s="44"/>
      <c r="X216" s="44"/>
      <c r="Y216" s="44"/>
      <c r="Z216" s="44"/>
      <c r="AA216" s="44"/>
      <c r="AB216" s="44"/>
      <c r="AC216" s="44"/>
      <c r="AD216" s="44"/>
      <c r="AE216" s="43"/>
    </row>
    <row r="217" spans="1:31" ht="15" customHeight="1" x14ac:dyDescent="0.65">
      <c r="A217" s="44"/>
      <c r="B217" s="44"/>
      <c r="C217" s="44"/>
      <c r="D217" s="44"/>
      <c r="E217" s="44"/>
      <c r="F217" s="44"/>
      <c r="G217" s="44"/>
      <c r="H217" s="44"/>
      <c r="I217" s="43"/>
      <c r="J217" s="43"/>
      <c r="L217" s="44"/>
      <c r="M217" s="44"/>
      <c r="N217" s="44"/>
      <c r="O217" s="44"/>
      <c r="P217" s="44"/>
      <c r="Q217" s="44"/>
      <c r="R217" s="44"/>
      <c r="S217" s="44"/>
      <c r="T217" s="43"/>
      <c r="U217" s="43"/>
      <c r="W217" s="44"/>
      <c r="X217" s="44"/>
      <c r="Y217" s="44"/>
      <c r="Z217" s="44"/>
      <c r="AA217" s="44"/>
      <c r="AB217" s="44"/>
      <c r="AC217" s="44"/>
      <c r="AD217" s="44"/>
      <c r="AE217" s="43"/>
    </row>
    <row r="218" spans="1:31" ht="15" customHeight="1" x14ac:dyDescent="0.65">
      <c r="A218" s="44"/>
      <c r="B218" s="44"/>
      <c r="C218" s="44"/>
      <c r="D218" s="44"/>
      <c r="E218" s="44"/>
      <c r="F218" s="44"/>
      <c r="G218" s="44"/>
      <c r="H218" s="44"/>
      <c r="I218" s="43"/>
      <c r="J218" s="43"/>
      <c r="L218" s="44"/>
      <c r="M218" s="44"/>
      <c r="N218" s="44"/>
      <c r="O218" s="44"/>
      <c r="P218" s="44"/>
      <c r="Q218" s="44"/>
      <c r="R218" s="44"/>
      <c r="S218" s="44"/>
      <c r="T218" s="43"/>
      <c r="U218" s="43"/>
      <c r="W218" s="44"/>
      <c r="X218" s="44"/>
      <c r="Y218" s="44"/>
      <c r="Z218" s="44"/>
      <c r="AA218" s="44"/>
      <c r="AB218" s="44"/>
      <c r="AC218" s="44"/>
      <c r="AD218" s="44"/>
      <c r="AE218" s="43"/>
    </row>
    <row r="219" spans="1:31" ht="15" customHeight="1" x14ac:dyDescent="0.65">
      <c r="A219" s="44"/>
      <c r="B219" s="44"/>
      <c r="C219" s="44"/>
      <c r="D219" s="44"/>
      <c r="E219" s="44"/>
      <c r="F219" s="44"/>
      <c r="G219" s="44"/>
      <c r="H219" s="44"/>
      <c r="I219" s="43"/>
      <c r="J219" s="43"/>
      <c r="L219" s="44"/>
      <c r="M219" s="44"/>
      <c r="N219" s="44"/>
      <c r="O219" s="44"/>
      <c r="P219" s="44"/>
      <c r="Q219" s="44"/>
      <c r="R219" s="44"/>
      <c r="S219" s="44"/>
      <c r="T219" s="43"/>
      <c r="U219" s="43"/>
      <c r="W219" s="44"/>
      <c r="X219" s="44"/>
      <c r="Y219" s="44"/>
      <c r="Z219" s="44"/>
      <c r="AA219" s="44"/>
      <c r="AB219" s="44"/>
      <c r="AC219" s="44"/>
      <c r="AD219" s="44"/>
      <c r="AE219" s="43"/>
    </row>
    <row r="220" spans="1:31" ht="15" customHeight="1" x14ac:dyDescent="0.65">
      <c r="A220" s="44"/>
      <c r="B220" s="44"/>
      <c r="C220" s="44"/>
      <c r="D220" s="44"/>
      <c r="E220" s="44"/>
      <c r="F220" s="44"/>
      <c r="G220" s="44"/>
      <c r="H220" s="44"/>
      <c r="I220" s="43"/>
      <c r="J220" s="43"/>
      <c r="L220" s="44"/>
      <c r="M220" s="44"/>
      <c r="N220" s="44"/>
      <c r="O220" s="44"/>
      <c r="P220" s="44"/>
      <c r="Q220" s="44"/>
      <c r="R220" s="44"/>
      <c r="S220" s="44"/>
      <c r="T220" s="43"/>
      <c r="U220" s="43"/>
      <c r="W220" s="44"/>
      <c r="X220" s="44"/>
      <c r="Y220" s="44"/>
      <c r="Z220" s="44"/>
      <c r="AA220" s="44"/>
      <c r="AB220" s="44"/>
      <c r="AC220" s="44"/>
      <c r="AD220" s="44"/>
      <c r="AE220" s="43"/>
    </row>
    <row r="221" spans="1:31" ht="15" customHeight="1" x14ac:dyDescent="0.65">
      <c r="A221" s="44"/>
      <c r="B221" s="44"/>
      <c r="C221" s="44"/>
      <c r="D221" s="44"/>
      <c r="E221" s="44"/>
      <c r="F221" s="44"/>
      <c r="G221" s="44"/>
      <c r="H221" s="44"/>
      <c r="I221" s="43"/>
      <c r="J221" s="43"/>
      <c r="L221" s="44"/>
      <c r="M221" s="44"/>
      <c r="N221" s="44"/>
      <c r="O221" s="44"/>
      <c r="P221" s="44"/>
      <c r="Q221" s="44"/>
      <c r="R221" s="44"/>
      <c r="S221" s="44"/>
      <c r="T221" s="43"/>
      <c r="U221" s="43"/>
      <c r="W221" s="44"/>
      <c r="X221" s="44"/>
      <c r="Y221" s="44"/>
      <c r="Z221" s="44"/>
      <c r="AA221" s="44"/>
      <c r="AB221" s="44"/>
      <c r="AC221" s="44"/>
      <c r="AD221" s="44"/>
      <c r="AE221" s="43"/>
    </row>
    <row r="222" spans="1:31" ht="15" customHeight="1" x14ac:dyDescent="0.65">
      <c r="A222" s="44"/>
      <c r="B222" s="44"/>
      <c r="C222" s="44"/>
      <c r="D222" s="44"/>
      <c r="E222" s="44"/>
      <c r="F222" s="44"/>
      <c r="G222" s="44"/>
      <c r="H222" s="44"/>
      <c r="I222" s="43"/>
      <c r="J222" s="43"/>
      <c r="L222" s="44"/>
      <c r="M222" s="44"/>
      <c r="N222" s="44"/>
      <c r="O222" s="44"/>
      <c r="P222" s="44"/>
      <c r="Q222" s="44"/>
      <c r="R222" s="44"/>
      <c r="S222" s="44"/>
      <c r="T222" s="43"/>
      <c r="U222" s="43"/>
      <c r="W222" s="44"/>
      <c r="X222" s="44"/>
      <c r="Y222" s="44"/>
      <c r="Z222" s="44"/>
      <c r="AA222" s="44"/>
      <c r="AB222" s="44"/>
      <c r="AC222" s="44"/>
      <c r="AD222" s="44"/>
      <c r="AE222" s="43"/>
    </row>
    <row r="223" spans="1:31" ht="15" customHeight="1" x14ac:dyDescent="0.65">
      <c r="A223" s="44"/>
      <c r="B223" s="44"/>
      <c r="C223" s="44"/>
      <c r="D223" s="44"/>
      <c r="E223" s="44"/>
      <c r="F223" s="44"/>
      <c r="G223" s="44"/>
      <c r="H223" s="44"/>
      <c r="L223" s="44"/>
      <c r="M223" s="44"/>
      <c r="N223" s="44"/>
      <c r="O223" s="44"/>
      <c r="P223" s="44"/>
      <c r="Q223" s="44"/>
      <c r="R223" s="44"/>
      <c r="S223" s="44"/>
      <c r="W223" s="44"/>
      <c r="X223" s="44"/>
      <c r="Y223" s="44"/>
      <c r="Z223" s="44"/>
      <c r="AA223" s="44"/>
      <c r="AB223" s="44"/>
      <c r="AC223" s="44"/>
      <c r="AD223" s="44"/>
    </row>
    <row r="224" spans="1:31" ht="15" customHeight="1" x14ac:dyDescent="0.65">
      <c r="A224" s="44"/>
      <c r="B224" s="44"/>
      <c r="C224" s="44"/>
      <c r="D224" s="44"/>
      <c r="E224" s="44"/>
      <c r="F224" s="44"/>
      <c r="G224" s="44"/>
      <c r="H224" s="44"/>
      <c r="L224" s="44"/>
      <c r="M224" s="44"/>
      <c r="N224" s="44"/>
      <c r="O224" s="44"/>
      <c r="P224" s="44"/>
      <c r="Q224" s="44"/>
      <c r="R224" s="44"/>
      <c r="S224" s="44"/>
      <c r="W224" s="44"/>
      <c r="X224" s="44"/>
      <c r="Y224" s="44"/>
      <c r="Z224" s="44"/>
      <c r="AA224" s="44"/>
      <c r="AB224" s="44"/>
      <c r="AC224" s="44"/>
      <c r="AD224" s="44"/>
    </row>
    <row r="225" spans="1:30" ht="15" customHeight="1" x14ac:dyDescent="0.65">
      <c r="A225" s="44"/>
      <c r="B225" s="44"/>
      <c r="C225" s="44"/>
      <c r="D225" s="44"/>
      <c r="E225" s="44"/>
      <c r="F225" s="44"/>
      <c r="G225" s="44"/>
      <c r="H225" s="44"/>
      <c r="L225" s="44"/>
      <c r="M225" s="44"/>
      <c r="N225" s="44"/>
      <c r="O225" s="44"/>
      <c r="P225" s="44"/>
      <c r="Q225" s="44"/>
      <c r="R225" s="44"/>
      <c r="S225" s="44"/>
      <c r="W225" s="44"/>
      <c r="X225" s="44"/>
      <c r="Y225" s="44"/>
      <c r="Z225" s="44"/>
      <c r="AA225" s="44"/>
      <c r="AB225" s="44"/>
      <c r="AC225" s="44"/>
      <c r="AD225" s="44"/>
    </row>
    <row r="226" spans="1:30" ht="15" customHeight="1" x14ac:dyDescent="0.65">
      <c r="A226" s="44"/>
      <c r="B226" s="44"/>
      <c r="C226" s="44"/>
      <c r="D226" s="44"/>
      <c r="E226" s="44"/>
      <c r="F226" s="44"/>
      <c r="G226" s="44"/>
      <c r="H226" s="44"/>
      <c r="L226" s="44"/>
      <c r="M226" s="44"/>
      <c r="N226" s="44"/>
      <c r="O226" s="44"/>
      <c r="P226" s="44"/>
      <c r="Q226" s="44"/>
      <c r="R226" s="44"/>
      <c r="S226" s="44"/>
      <c r="W226" s="44"/>
      <c r="X226" s="44"/>
      <c r="Y226" s="44"/>
      <c r="Z226" s="44"/>
      <c r="AA226" s="44"/>
      <c r="AB226" s="44"/>
      <c r="AC226" s="44"/>
      <c r="AD226" s="44"/>
    </row>
    <row r="227" spans="1:30" ht="15" customHeight="1" x14ac:dyDescent="0.65">
      <c r="A227" s="44"/>
      <c r="B227" s="44"/>
      <c r="C227" s="44"/>
      <c r="D227" s="44"/>
      <c r="E227" s="44"/>
      <c r="F227" s="44"/>
      <c r="G227" s="44"/>
      <c r="H227" s="44"/>
      <c r="L227" s="44"/>
      <c r="M227" s="44"/>
      <c r="N227" s="44"/>
      <c r="O227" s="44"/>
      <c r="P227" s="44"/>
      <c r="Q227" s="44"/>
      <c r="R227" s="44"/>
      <c r="S227" s="44"/>
      <c r="W227" s="44"/>
      <c r="X227" s="44"/>
      <c r="Y227" s="44"/>
      <c r="Z227" s="44"/>
      <c r="AA227" s="44"/>
      <c r="AB227" s="44"/>
      <c r="AC227" s="44"/>
      <c r="AD227" s="44"/>
    </row>
    <row r="228" spans="1:30" ht="15" customHeight="1" x14ac:dyDescent="0.65">
      <c r="A228" s="44"/>
      <c r="B228" s="44"/>
      <c r="C228" s="44"/>
      <c r="D228" s="44"/>
      <c r="E228" s="44"/>
      <c r="F228" s="44"/>
      <c r="G228" s="44"/>
      <c r="H228" s="44"/>
      <c r="L228" s="44"/>
      <c r="M228" s="44"/>
      <c r="N228" s="44"/>
      <c r="O228" s="44"/>
      <c r="P228" s="44"/>
      <c r="Q228" s="44"/>
      <c r="R228" s="44"/>
      <c r="S228" s="44"/>
      <c r="W228" s="44"/>
      <c r="X228" s="44"/>
      <c r="Y228" s="44"/>
      <c r="Z228" s="44"/>
      <c r="AA228" s="44"/>
      <c r="AB228" s="44"/>
      <c r="AC228" s="44"/>
      <c r="AD228" s="44"/>
    </row>
    <row r="229" spans="1:30" ht="15" customHeight="1" x14ac:dyDescent="0.65">
      <c r="A229" s="44"/>
      <c r="B229" s="44"/>
      <c r="C229" s="44"/>
      <c r="D229" s="44"/>
      <c r="E229" s="44"/>
      <c r="F229" s="44"/>
      <c r="G229" s="44"/>
      <c r="H229" s="44"/>
      <c r="L229" s="44"/>
      <c r="M229" s="44"/>
      <c r="N229" s="44"/>
      <c r="O229" s="44"/>
      <c r="P229" s="44"/>
      <c r="Q229" s="44"/>
      <c r="R229" s="44"/>
      <c r="S229" s="44"/>
      <c r="W229" s="44"/>
      <c r="X229" s="44"/>
      <c r="Y229" s="44"/>
      <c r="Z229" s="44"/>
      <c r="AA229" s="44"/>
      <c r="AB229" s="44"/>
      <c r="AC229" s="44"/>
      <c r="AD229" s="44"/>
    </row>
    <row r="230" spans="1:30" ht="15" customHeight="1" x14ac:dyDescent="0.65">
      <c r="A230" s="44"/>
      <c r="B230" s="44"/>
      <c r="C230" s="44"/>
      <c r="D230" s="44"/>
      <c r="E230" s="44"/>
      <c r="F230" s="44"/>
      <c r="G230" s="44"/>
      <c r="H230" s="44"/>
      <c r="L230" s="44"/>
      <c r="M230" s="44"/>
      <c r="N230" s="44"/>
      <c r="O230" s="44"/>
      <c r="P230" s="44"/>
      <c r="Q230" s="44"/>
      <c r="R230" s="44"/>
      <c r="S230" s="44"/>
      <c r="W230" s="44"/>
      <c r="X230" s="44"/>
      <c r="Y230" s="44"/>
      <c r="Z230" s="44"/>
      <c r="AA230" s="44"/>
      <c r="AB230" s="44"/>
      <c r="AC230" s="44"/>
      <c r="AD230" s="44"/>
    </row>
    <row r="231" spans="1:30" ht="15" customHeight="1" x14ac:dyDescent="0.65">
      <c r="A231" s="44"/>
      <c r="B231" s="44"/>
      <c r="C231" s="44"/>
      <c r="D231" s="44"/>
      <c r="E231" s="44"/>
      <c r="F231" s="44"/>
      <c r="G231" s="44"/>
      <c r="H231" s="44"/>
      <c r="L231" s="44"/>
      <c r="M231" s="44"/>
      <c r="N231" s="44"/>
      <c r="O231" s="44"/>
      <c r="P231" s="44"/>
      <c r="Q231" s="44"/>
      <c r="R231" s="44"/>
      <c r="S231" s="44"/>
      <c r="W231" s="44"/>
      <c r="X231" s="44"/>
      <c r="Y231" s="44"/>
      <c r="Z231" s="44"/>
      <c r="AA231" s="44"/>
      <c r="AB231" s="44"/>
      <c r="AC231" s="44"/>
      <c r="AD231" s="44"/>
    </row>
    <row r="232" spans="1:30" ht="15" customHeight="1" x14ac:dyDescent="0.65">
      <c r="A232" s="44"/>
      <c r="B232" s="44"/>
      <c r="C232" s="44"/>
      <c r="D232" s="44"/>
      <c r="E232" s="44"/>
      <c r="F232" s="44"/>
      <c r="G232" s="44"/>
      <c r="H232" s="44"/>
      <c r="L232" s="44"/>
      <c r="M232" s="44"/>
      <c r="N232" s="44"/>
      <c r="O232" s="44"/>
      <c r="P232" s="44"/>
      <c r="Q232" s="44"/>
      <c r="R232" s="44"/>
      <c r="S232" s="44"/>
      <c r="W232" s="44"/>
      <c r="X232" s="44"/>
      <c r="Y232" s="44"/>
      <c r="Z232" s="44"/>
      <c r="AA232" s="44"/>
      <c r="AB232" s="44"/>
      <c r="AC232" s="44"/>
      <c r="AD232" s="44"/>
    </row>
    <row r="233" spans="1:30" ht="15" customHeight="1" x14ac:dyDescent="0.65">
      <c r="A233" s="44"/>
      <c r="B233" s="44"/>
      <c r="C233" s="44"/>
      <c r="D233" s="44"/>
      <c r="E233" s="44"/>
      <c r="F233" s="44"/>
      <c r="G233" s="44"/>
      <c r="H233" s="44"/>
      <c r="L233" s="44"/>
      <c r="M233" s="44"/>
      <c r="N233" s="44"/>
      <c r="O233" s="44"/>
      <c r="P233" s="44"/>
      <c r="Q233" s="44"/>
      <c r="R233" s="44"/>
      <c r="S233" s="44"/>
      <c r="W233" s="44"/>
      <c r="X233" s="44"/>
      <c r="Y233" s="44"/>
      <c r="Z233" s="44"/>
      <c r="AA233" s="44"/>
      <c r="AB233" s="44"/>
      <c r="AC233" s="44"/>
      <c r="AD233" s="44"/>
    </row>
    <row r="234" spans="1:30" ht="15" customHeight="1" x14ac:dyDescent="0.65">
      <c r="A234" s="44"/>
      <c r="B234" s="44"/>
      <c r="C234" s="44"/>
      <c r="D234" s="44"/>
      <c r="E234" s="44"/>
      <c r="F234" s="44"/>
      <c r="G234" s="44"/>
      <c r="H234" s="44"/>
      <c r="L234" s="44"/>
      <c r="M234" s="44"/>
      <c r="N234" s="44"/>
      <c r="O234" s="44"/>
      <c r="P234" s="44"/>
      <c r="Q234" s="44"/>
      <c r="R234" s="44"/>
      <c r="S234" s="44"/>
      <c r="W234" s="44"/>
      <c r="X234" s="44"/>
      <c r="Y234" s="44"/>
      <c r="Z234" s="44"/>
      <c r="AA234" s="44"/>
      <c r="AB234" s="44"/>
      <c r="AC234" s="44"/>
      <c r="AD234" s="44"/>
    </row>
    <row r="235" spans="1:30" ht="15" customHeight="1" x14ac:dyDescent="0.65">
      <c r="A235" s="44"/>
      <c r="B235" s="44"/>
      <c r="C235" s="44"/>
      <c r="D235" s="44"/>
      <c r="E235" s="44"/>
      <c r="F235" s="44"/>
      <c r="G235" s="44"/>
      <c r="H235" s="44"/>
      <c r="L235" s="44"/>
      <c r="M235" s="44"/>
      <c r="N235" s="44"/>
      <c r="O235" s="44"/>
      <c r="P235" s="44"/>
      <c r="Q235" s="44"/>
      <c r="R235" s="44"/>
      <c r="S235" s="44"/>
      <c r="W235" s="44"/>
      <c r="X235" s="44"/>
      <c r="Y235" s="44"/>
      <c r="Z235" s="44"/>
      <c r="AA235" s="44"/>
      <c r="AB235" s="44"/>
      <c r="AC235" s="44"/>
      <c r="AD235" s="44"/>
    </row>
    <row r="236" spans="1:30" ht="15" customHeight="1" x14ac:dyDescent="0.65">
      <c r="A236" s="44"/>
      <c r="B236" s="44"/>
      <c r="C236" s="44"/>
      <c r="D236" s="44"/>
      <c r="E236" s="44"/>
      <c r="F236" s="44"/>
      <c r="G236" s="44"/>
      <c r="H236" s="44"/>
      <c r="L236" s="44"/>
      <c r="M236" s="44"/>
      <c r="N236" s="44"/>
      <c r="O236" s="44"/>
      <c r="P236" s="44"/>
      <c r="Q236" s="44"/>
      <c r="R236" s="44"/>
      <c r="S236" s="44"/>
      <c r="W236" s="44"/>
      <c r="X236" s="44"/>
      <c r="Y236" s="44"/>
      <c r="Z236" s="44"/>
      <c r="AA236" s="44"/>
      <c r="AB236" s="44"/>
      <c r="AC236" s="44"/>
      <c r="AD236" s="44"/>
    </row>
    <row r="237" spans="1:30" ht="15" customHeight="1" x14ac:dyDescent="0.65">
      <c r="A237" s="44"/>
      <c r="B237" s="44"/>
      <c r="C237" s="44"/>
      <c r="D237" s="44"/>
      <c r="E237" s="44"/>
      <c r="F237" s="44"/>
      <c r="G237" s="44"/>
      <c r="H237" s="44"/>
      <c r="L237" s="44"/>
      <c r="M237" s="44"/>
      <c r="N237" s="44"/>
      <c r="O237" s="44"/>
      <c r="P237" s="44"/>
      <c r="Q237" s="44"/>
      <c r="R237" s="44"/>
      <c r="S237" s="44"/>
      <c r="W237" s="44"/>
      <c r="X237" s="44"/>
      <c r="Y237" s="44"/>
      <c r="Z237" s="44"/>
      <c r="AA237" s="44"/>
      <c r="AB237" s="44"/>
      <c r="AC237" s="44"/>
      <c r="AD237" s="44"/>
    </row>
    <row r="238" spans="1:30" ht="15" customHeight="1" x14ac:dyDescent="0.65">
      <c r="A238" s="44"/>
      <c r="B238" s="44"/>
      <c r="C238" s="44"/>
      <c r="D238" s="44"/>
      <c r="E238" s="44"/>
      <c r="F238" s="44"/>
      <c r="G238" s="44"/>
      <c r="H238" s="44"/>
      <c r="L238" s="44"/>
      <c r="M238" s="44"/>
      <c r="N238" s="44"/>
      <c r="O238" s="44"/>
      <c r="P238" s="44"/>
      <c r="Q238" s="44"/>
      <c r="R238" s="44"/>
      <c r="S238" s="44"/>
      <c r="W238" s="44"/>
      <c r="X238" s="44"/>
      <c r="Y238" s="44"/>
      <c r="Z238" s="44"/>
      <c r="AA238" s="44"/>
      <c r="AB238" s="44"/>
      <c r="AC238" s="44"/>
      <c r="AD238" s="44"/>
    </row>
    <row r="239" spans="1:30" ht="15" customHeight="1" x14ac:dyDescent="0.65">
      <c r="A239" s="44"/>
      <c r="B239" s="44"/>
      <c r="C239" s="44"/>
      <c r="D239" s="44"/>
      <c r="E239" s="44"/>
      <c r="F239" s="44"/>
      <c r="G239" s="44"/>
      <c r="H239" s="44"/>
      <c r="L239" s="44"/>
      <c r="M239" s="44"/>
      <c r="N239" s="44"/>
      <c r="O239" s="44"/>
      <c r="P239" s="44"/>
      <c r="Q239" s="44"/>
      <c r="R239" s="44"/>
      <c r="S239" s="44"/>
      <c r="W239" s="44"/>
      <c r="X239" s="44"/>
      <c r="Y239" s="44"/>
      <c r="Z239" s="44"/>
      <c r="AA239" s="44"/>
      <c r="AB239" s="44"/>
      <c r="AC239" s="44"/>
      <c r="AD239" s="44"/>
    </row>
    <row r="240" spans="1:30" ht="15" customHeight="1" x14ac:dyDescent="0.65">
      <c r="A240" s="44"/>
      <c r="B240" s="44"/>
      <c r="C240" s="44"/>
      <c r="D240" s="44"/>
      <c r="E240" s="44"/>
      <c r="F240" s="44"/>
      <c r="G240" s="44"/>
      <c r="H240" s="44"/>
      <c r="L240" s="44"/>
      <c r="M240" s="44"/>
      <c r="N240" s="44"/>
      <c r="O240" s="44"/>
      <c r="P240" s="44"/>
      <c r="Q240" s="44"/>
      <c r="R240" s="44"/>
      <c r="S240" s="44"/>
      <c r="W240" s="44"/>
      <c r="X240" s="44"/>
      <c r="Y240" s="44"/>
      <c r="Z240" s="44"/>
      <c r="AA240" s="44"/>
      <c r="AB240" s="44"/>
      <c r="AC240" s="44"/>
      <c r="AD240" s="44"/>
    </row>
    <row r="241" spans="1:30" ht="15" customHeight="1" x14ac:dyDescent="0.65">
      <c r="A241" s="44"/>
      <c r="B241" s="44"/>
      <c r="C241" s="44"/>
      <c r="D241" s="44"/>
      <c r="E241" s="44"/>
      <c r="F241" s="44"/>
      <c r="G241" s="44"/>
      <c r="H241" s="44"/>
      <c r="L241" s="44"/>
      <c r="M241" s="44"/>
      <c r="N241" s="44"/>
      <c r="O241" s="44"/>
      <c r="P241" s="44"/>
      <c r="Q241" s="44"/>
      <c r="R241" s="44"/>
      <c r="S241" s="44"/>
      <c r="W241" s="44"/>
      <c r="X241" s="44"/>
      <c r="Y241" s="44"/>
      <c r="Z241" s="44"/>
      <c r="AA241" s="44"/>
      <c r="AB241" s="44"/>
      <c r="AC241" s="44"/>
      <c r="AD241" s="44"/>
    </row>
    <row r="242" spans="1:30" ht="15" customHeight="1" x14ac:dyDescent="0.65">
      <c r="A242" s="44"/>
      <c r="B242" s="44"/>
      <c r="C242" s="44"/>
      <c r="D242" s="44"/>
      <c r="E242" s="44"/>
      <c r="F242" s="44"/>
      <c r="G242" s="44"/>
      <c r="H242" s="44"/>
      <c r="L242" s="44"/>
      <c r="M242" s="44"/>
      <c r="N242" s="44"/>
      <c r="O242" s="44"/>
      <c r="P242" s="44"/>
      <c r="Q242" s="44"/>
      <c r="R242" s="44"/>
      <c r="S242" s="44"/>
      <c r="W242" s="44"/>
      <c r="X242" s="44"/>
      <c r="Y242" s="44"/>
      <c r="Z242" s="44"/>
      <c r="AA242" s="44"/>
      <c r="AB242" s="44"/>
      <c r="AC242" s="44"/>
      <c r="AD242" s="44"/>
    </row>
    <row r="243" spans="1:30" ht="15" customHeight="1" x14ac:dyDescent="0.65">
      <c r="A243" s="44"/>
      <c r="B243" s="44"/>
      <c r="C243" s="44"/>
      <c r="D243" s="44"/>
      <c r="E243" s="44"/>
      <c r="F243" s="44"/>
      <c r="G243" s="44"/>
      <c r="H243" s="44"/>
      <c r="L243" s="44"/>
      <c r="M243" s="44"/>
      <c r="N243" s="44"/>
      <c r="O243" s="44"/>
      <c r="P243" s="44"/>
      <c r="Q243" s="44"/>
      <c r="R243" s="44"/>
      <c r="S243" s="44"/>
      <c r="W243" s="44"/>
      <c r="X243" s="44"/>
      <c r="Y243" s="44"/>
      <c r="Z243" s="44"/>
      <c r="AA243" s="44"/>
      <c r="AB243" s="44"/>
      <c r="AC243" s="44"/>
      <c r="AD243" s="44"/>
    </row>
    <row r="244" spans="1:30" ht="15" customHeight="1" x14ac:dyDescent="0.65">
      <c r="A244" s="44"/>
      <c r="B244" s="44"/>
      <c r="C244" s="44"/>
      <c r="D244" s="44"/>
      <c r="E244" s="44"/>
      <c r="F244" s="44"/>
      <c r="G244" s="44"/>
      <c r="H244" s="44"/>
      <c r="L244" s="44"/>
      <c r="M244" s="44"/>
      <c r="N244" s="44"/>
      <c r="O244" s="44"/>
      <c r="P244" s="44"/>
      <c r="Q244" s="44"/>
      <c r="R244" s="44"/>
      <c r="S244" s="44"/>
      <c r="W244" s="44"/>
      <c r="X244" s="44"/>
      <c r="Y244" s="44"/>
      <c r="Z244" s="44"/>
      <c r="AA244" s="44"/>
      <c r="AB244" s="44"/>
      <c r="AC244" s="44"/>
      <c r="AD244" s="44"/>
    </row>
  </sheetData>
  <sheetProtection algorithmName="SHA-512" hashValue="C8Cwdjy0AUhpJ7tpBIHdV9Fun7/UPWTc9zlJBgt90sgubV1kIUEGYPqlibYVqw5Ee6rdizvv+ohtKSk6ENW32g==" saltValue="KdoVptfJeUpDokXia7Rnbw==" spinCount="100000" sheet="1" scenarios="1"/>
  <mergeCells count="17">
    <mergeCell ref="A14:I14"/>
    <mergeCell ref="W15:AE15"/>
    <mergeCell ref="L58:T58"/>
    <mergeCell ref="L59:U92"/>
    <mergeCell ref="W16:AE34"/>
    <mergeCell ref="L16:U16"/>
    <mergeCell ref="L46:U46"/>
    <mergeCell ref="L36:U36"/>
    <mergeCell ref="L26:U26"/>
    <mergeCell ref="A15:J49"/>
    <mergeCell ref="W3:AC3"/>
    <mergeCell ref="W4:AE4"/>
    <mergeCell ref="B1:D1"/>
    <mergeCell ref="L4:U4"/>
    <mergeCell ref="A4:J4"/>
    <mergeCell ref="A3:G3"/>
    <mergeCell ref="L3:R3"/>
  </mergeCells>
  <hyperlinks>
    <hyperlink ref="W4" r:id="rId1" xr:uid="{00000000-0004-0000-0300-000000000000}"/>
  </hyperlinks>
  <pageMargins left="0.7" right="0.7" top="0.75" bottom="0.75" header="0" footer="0"/>
  <pageSetup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P254"/>
  <sheetViews>
    <sheetView showGridLines="0" topLeftCell="A28" workbookViewId="0">
      <selection activeCell="C35" sqref="C35"/>
    </sheetView>
  </sheetViews>
  <sheetFormatPr defaultColWidth="18" defaultRowHeight="15" customHeight="1" x14ac:dyDescent="0.65"/>
  <cols>
    <col min="1" max="5" width="15.625" style="545" customWidth="1"/>
    <col min="6" max="6" width="2.625" style="542" customWidth="1"/>
    <col min="7" max="10" width="12.625" style="542" customWidth="1"/>
    <col min="11" max="11" width="2.625" style="542" customWidth="1"/>
    <col min="12" max="13" width="12.625" style="542" customWidth="1"/>
    <col min="14" max="16" width="18" style="542"/>
    <col min="17" max="16384" width="18" style="545"/>
  </cols>
  <sheetData>
    <row r="1" spans="1:16" ht="30" customHeight="1" x14ac:dyDescent="0.65">
      <c r="A1" s="770" t="s">
        <v>271</v>
      </c>
      <c r="B1" s="771"/>
      <c r="C1" s="771"/>
      <c r="D1" s="771"/>
      <c r="E1" s="772"/>
      <c r="G1" s="773"/>
      <c r="H1" s="769"/>
      <c r="I1" s="769"/>
      <c r="J1" s="769"/>
      <c r="K1" s="543"/>
      <c r="L1" s="773"/>
      <c r="M1" s="769"/>
      <c r="N1" s="769"/>
      <c r="O1" s="769"/>
      <c r="P1" s="544"/>
    </row>
    <row r="2" spans="1:16" ht="15" customHeight="1" x14ac:dyDescent="0.65">
      <c r="A2" s="546" t="s">
        <v>272</v>
      </c>
      <c r="B2" s="547"/>
      <c r="C2" s="65" t="s">
        <v>287</v>
      </c>
      <c r="D2" s="65" t="s">
        <v>307</v>
      </c>
      <c r="E2" s="548" t="s">
        <v>308</v>
      </c>
      <c r="G2" s="549"/>
      <c r="H2" s="543"/>
      <c r="I2" s="550"/>
      <c r="J2" s="550"/>
      <c r="K2" s="543"/>
      <c r="L2" s="549"/>
      <c r="M2" s="543"/>
      <c r="N2" s="550"/>
      <c r="O2" s="550"/>
      <c r="P2" s="551"/>
    </row>
    <row r="3" spans="1:16" ht="15" customHeight="1" x14ac:dyDescent="0.65">
      <c r="A3" s="776" t="s">
        <v>252</v>
      </c>
      <c r="B3" s="776"/>
      <c r="C3" s="50">
        <v>0</v>
      </c>
      <c r="D3" s="49">
        <v>0</v>
      </c>
      <c r="E3" s="552">
        <f t="shared" ref="E3:E27" si="0">+D3*C3</f>
        <v>0</v>
      </c>
      <c r="G3" s="553"/>
      <c r="H3" s="543"/>
      <c r="I3" s="554"/>
      <c r="J3" s="555"/>
      <c r="K3" s="543"/>
      <c r="L3" s="553"/>
      <c r="M3" s="543"/>
      <c r="N3" s="554"/>
      <c r="O3" s="555"/>
      <c r="P3" s="556"/>
    </row>
    <row r="4" spans="1:16" ht="15" customHeight="1" x14ac:dyDescent="0.65">
      <c r="A4" s="774" t="s">
        <v>273</v>
      </c>
      <c r="B4" s="774"/>
      <c r="C4" s="50">
        <v>0</v>
      </c>
      <c r="D4" s="49">
        <v>0</v>
      </c>
      <c r="E4" s="552">
        <f t="shared" si="0"/>
        <v>0</v>
      </c>
      <c r="G4" s="549"/>
      <c r="H4" s="543"/>
      <c r="I4" s="550"/>
      <c r="J4" s="557"/>
      <c r="K4" s="543"/>
      <c r="L4" s="549"/>
      <c r="M4" s="543"/>
      <c r="N4" s="550"/>
      <c r="O4" s="557"/>
      <c r="P4" s="556"/>
    </row>
    <row r="5" spans="1:16" ht="15" customHeight="1" x14ac:dyDescent="0.65">
      <c r="A5" s="774" t="s">
        <v>274</v>
      </c>
      <c r="B5" s="774"/>
      <c r="C5" s="50">
        <v>0</v>
      </c>
      <c r="D5" s="49">
        <v>0</v>
      </c>
      <c r="E5" s="552">
        <f t="shared" si="0"/>
        <v>0</v>
      </c>
      <c r="G5" s="549"/>
      <c r="H5" s="543"/>
      <c r="I5" s="554"/>
      <c r="J5" s="555"/>
      <c r="K5" s="543"/>
      <c r="L5" s="549"/>
      <c r="M5" s="543"/>
      <c r="N5" s="554"/>
      <c r="O5" s="555"/>
      <c r="P5" s="556"/>
    </row>
    <row r="6" spans="1:16" ht="15" customHeight="1" x14ac:dyDescent="0.65">
      <c r="A6" s="774" t="s">
        <v>275</v>
      </c>
      <c r="B6" s="774"/>
      <c r="C6" s="50">
        <v>0</v>
      </c>
      <c r="D6" s="49">
        <v>0</v>
      </c>
      <c r="E6" s="552">
        <f t="shared" si="0"/>
        <v>0</v>
      </c>
      <c r="G6" s="549"/>
      <c r="H6" s="543"/>
      <c r="I6" s="550"/>
      <c r="J6" s="557"/>
      <c r="K6" s="543"/>
      <c r="L6" s="549"/>
      <c r="M6" s="543"/>
      <c r="N6" s="550"/>
      <c r="O6" s="557"/>
      <c r="P6" s="556"/>
    </row>
    <row r="7" spans="1:16" ht="15" customHeight="1" x14ac:dyDescent="0.65">
      <c r="A7" s="774" t="s">
        <v>276</v>
      </c>
      <c r="B7" s="774"/>
      <c r="C7" s="50">
        <v>0</v>
      </c>
      <c r="D7" s="49">
        <v>0</v>
      </c>
      <c r="E7" s="552">
        <f t="shared" si="0"/>
        <v>0</v>
      </c>
      <c r="G7" s="549"/>
      <c r="H7" s="543"/>
      <c r="I7" s="550"/>
      <c r="J7" s="555"/>
      <c r="K7" s="543"/>
      <c r="L7" s="549"/>
      <c r="M7" s="543"/>
      <c r="N7" s="550"/>
      <c r="O7" s="555"/>
      <c r="P7" s="556"/>
    </row>
    <row r="8" spans="1:16" ht="15" customHeight="1" x14ac:dyDescent="0.65">
      <c r="A8" s="774" t="s">
        <v>332</v>
      </c>
      <c r="B8" s="774"/>
      <c r="C8" s="50">
        <v>0</v>
      </c>
      <c r="D8" s="49">
        <v>0</v>
      </c>
      <c r="E8" s="552">
        <f t="shared" si="0"/>
        <v>0</v>
      </c>
      <c r="G8" s="549"/>
      <c r="H8" s="543"/>
      <c r="I8" s="550"/>
      <c r="J8" s="555"/>
      <c r="K8" s="543"/>
      <c r="L8" s="549"/>
      <c r="M8" s="543"/>
      <c r="N8" s="550"/>
      <c r="O8" s="555"/>
      <c r="P8" s="556"/>
    </row>
    <row r="9" spans="1:16" ht="15" customHeight="1" x14ac:dyDescent="0.65">
      <c r="A9" s="775" t="s">
        <v>333</v>
      </c>
      <c r="B9" s="775"/>
      <c r="C9" s="50">
        <v>0</v>
      </c>
      <c r="D9" s="49">
        <v>0</v>
      </c>
      <c r="E9" s="552">
        <f t="shared" si="0"/>
        <v>0</v>
      </c>
      <c r="G9" s="549"/>
      <c r="H9" s="543"/>
      <c r="I9" s="550"/>
      <c r="J9" s="555"/>
      <c r="K9" s="543"/>
      <c r="L9" s="549"/>
      <c r="M9" s="543"/>
      <c r="N9" s="550"/>
      <c r="O9" s="555"/>
      <c r="P9" s="556"/>
    </row>
    <row r="10" spans="1:16" ht="15" customHeight="1" x14ac:dyDescent="0.65">
      <c r="A10" s="774" t="s">
        <v>334</v>
      </c>
      <c r="B10" s="774"/>
      <c r="C10" s="50">
        <v>0</v>
      </c>
      <c r="D10" s="49">
        <v>0</v>
      </c>
      <c r="E10" s="552">
        <f t="shared" si="0"/>
        <v>0</v>
      </c>
      <c r="G10" s="549"/>
      <c r="H10" s="543"/>
      <c r="I10" s="550"/>
      <c r="J10" s="555"/>
      <c r="K10" s="543"/>
      <c r="L10" s="549"/>
      <c r="M10" s="543"/>
      <c r="N10" s="550"/>
      <c r="O10" s="555"/>
      <c r="P10" s="556"/>
    </row>
    <row r="11" spans="1:16" ht="15" customHeight="1" x14ac:dyDescent="0.65">
      <c r="A11" s="774" t="s">
        <v>277</v>
      </c>
      <c r="B11" s="774"/>
      <c r="C11" s="50">
        <v>0</v>
      </c>
      <c r="D11" s="49">
        <v>0</v>
      </c>
      <c r="E11" s="552">
        <f t="shared" si="0"/>
        <v>0</v>
      </c>
      <c r="G11" s="549"/>
      <c r="H11" s="543"/>
      <c r="I11" s="550"/>
      <c r="J11" s="555"/>
      <c r="K11" s="543"/>
      <c r="L11" s="549"/>
      <c r="M11" s="543"/>
      <c r="N11" s="550"/>
      <c r="O11" s="555"/>
      <c r="P11" s="556"/>
    </row>
    <row r="12" spans="1:16" ht="15" customHeight="1" x14ac:dyDescent="0.65">
      <c r="A12" s="774" t="s">
        <v>278</v>
      </c>
      <c r="B12" s="774"/>
      <c r="C12" s="50">
        <v>0</v>
      </c>
      <c r="D12" s="49">
        <v>0</v>
      </c>
      <c r="E12" s="552">
        <f t="shared" si="0"/>
        <v>0</v>
      </c>
      <c r="G12" s="549"/>
      <c r="H12" s="543"/>
      <c r="I12" s="550"/>
      <c r="J12" s="555"/>
      <c r="K12" s="543"/>
      <c r="L12" s="549"/>
      <c r="M12" s="543"/>
      <c r="N12" s="550"/>
      <c r="O12" s="555"/>
      <c r="P12" s="556"/>
    </row>
    <row r="13" spans="1:16" ht="15" customHeight="1" x14ac:dyDescent="0.65">
      <c r="A13" s="774" t="s">
        <v>279</v>
      </c>
      <c r="B13" s="774"/>
      <c r="C13" s="50">
        <v>0</v>
      </c>
      <c r="D13" s="49">
        <v>0</v>
      </c>
      <c r="E13" s="552">
        <f t="shared" si="0"/>
        <v>0</v>
      </c>
      <c r="G13" s="549"/>
      <c r="H13" s="543"/>
      <c r="I13" s="550"/>
      <c r="J13" s="555"/>
      <c r="K13" s="543"/>
      <c r="L13" s="549"/>
      <c r="M13" s="543"/>
      <c r="N13" s="550"/>
      <c r="O13" s="555"/>
      <c r="P13" s="556"/>
    </row>
    <row r="14" spans="1:16" ht="15" customHeight="1" x14ac:dyDescent="0.65">
      <c r="A14" s="774" t="s">
        <v>280</v>
      </c>
      <c r="B14" s="774"/>
      <c r="C14" s="50">
        <v>0</v>
      </c>
      <c r="D14" s="49">
        <v>0</v>
      </c>
      <c r="E14" s="552">
        <f t="shared" si="0"/>
        <v>0</v>
      </c>
      <c r="G14" s="549"/>
      <c r="H14" s="543"/>
      <c r="I14" s="550"/>
      <c r="J14" s="555"/>
      <c r="K14" s="543"/>
      <c r="L14" s="549"/>
      <c r="M14" s="543"/>
      <c r="N14" s="550"/>
      <c r="O14" s="555"/>
      <c r="P14" s="556"/>
    </row>
    <row r="15" spans="1:16" ht="15" customHeight="1" x14ac:dyDescent="0.65">
      <c r="A15" s="774" t="s">
        <v>335</v>
      </c>
      <c r="B15" s="774"/>
      <c r="C15" s="50">
        <v>0</v>
      </c>
      <c r="D15" s="49">
        <v>0</v>
      </c>
      <c r="E15" s="552">
        <f t="shared" si="0"/>
        <v>0</v>
      </c>
      <c r="G15" s="549"/>
      <c r="H15" s="543"/>
      <c r="I15" s="550"/>
      <c r="J15" s="555"/>
      <c r="K15" s="543"/>
      <c r="L15" s="549"/>
      <c r="M15" s="543"/>
      <c r="N15" s="550"/>
      <c r="O15" s="555"/>
      <c r="P15" s="556"/>
    </row>
    <row r="16" spans="1:16" ht="15" customHeight="1" x14ac:dyDescent="0.65">
      <c r="A16" s="774" t="s">
        <v>281</v>
      </c>
      <c r="B16" s="774"/>
      <c r="C16" s="50">
        <v>0</v>
      </c>
      <c r="D16" s="49">
        <v>0</v>
      </c>
      <c r="E16" s="552">
        <f t="shared" si="0"/>
        <v>0</v>
      </c>
      <c r="G16" s="549"/>
      <c r="H16" s="543"/>
      <c r="I16" s="550"/>
      <c r="J16" s="555"/>
      <c r="K16" s="543"/>
      <c r="L16" s="549"/>
      <c r="M16" s="543"/>
      <c r="N16" s="550"/>
      <c r="O16" s="555"/>
      <c r="P16" s="556"/>
    </row>
    <row r="17" spans="1:16" ht="15" customHeight="1" x14ac:dyDescent="0.65">
      <c r="A17" s="774" t="s">
        <v>282</v>
      </c>
      <c r="B17" s="774"/>
      <c r="C17" s="50">
        <v>0</v>
      </c>
      <c r="D17" s="49">
        <v>0</v>
      </c>
      <c r="E17" s="552">
        <f t="shared" si="0"/>
        <v>0</v>
      </c>
      <c r="G17" s="549"/>
      <c r="H17" s="543"/>
      <c r="I17" s="550"/>
      <c r="J17" s="555"/>
      <c r="K17" s="543"/>
      <c r="L17" s="549"/>
      <c r="M17" s="543"/>
      <c r="N17" s="550"/>
      <c r="O17" s="555"/>
      <c r="P17" s="556"/>
    </row>
    <row r="18" spans="1:16" ht="15" customHeight="1" x14ac:dyDescent="0.65">
      <c r="A18" s="774" t="s">
        <v>283</v>
      </c>
      <c r="B18" s="774"/>
      <c r="C18" s="50">
        <v>0</v>
      </c>
      <c r="D18" s="49">
        <v>0</v>
      </c>
      <c r="E18" s="552">
        <f t="shared" si="0"/>
        <v>0</v>
      </c>
      <c r="G18" s="549"/>
      <c r="H18" s="543"/>
      <c r="I18" s="550"/>
      <c r="J18" s="555"/>
      <c r="K18" s="543"/>
      <c r="L18" s="549"/>
      <c r="M18" s="543"/>
      <c r="N18" s="550"/>
      <c r="O18" s="555"/>
      <c r="P18" s="556"/>
    </row>
    <row r="19" spans="1:16" ht="15" customHeight="1" x14ac:dyDescent="0.65">
      <c r="A19" s="774" t="s">
        <v>284</v>
      </c>
      <c r="B19" s="774"/>
      <c r="C19" s="26">
        <v>0</v>
      </c>
      <c r="D19" s="49">
        <v>0</v>
      </c>
      <c r="E19" s="552">
        <f t="shared" si="0"/>
        <v>0</v>
      </c>
      <c r="G19" s="549"/>
      <c r="H19" s="543"/>
      <c r="I19" s="550"/>
      <c r="J19" s="555"/>
      <c r="K19" s="543"/>
      <c r="L19" s="549"/>
      <c r="M19" s="543"/>
      <c r="N19" s="550"/>
      <c r="O19" s="555"/>
      <c r="P19" s="556"/>
    </row>
    <row r="20" spans="1:16" ht="15" customHeight="1" x14ac:dyDescent="0.65">
      <c r="A20" s="780" t="s">
        <v>336</v>
      </c>
      <c r="B20" s="780"/>
      <c r="C20" s="50">
        <v>0</v>
      </c>
      <c r="D20" s="49">
        <v>0</v>
      </c>
      <c r="E20" s="552">
        <f t="shared" si="0"/>
        <v>0</v>
      </c>
      <c r="G20" s="549"/>
      <c r="H20" s="543"/>
      <c r="I20" s="550"/>
      <c r="J20" s="555"/>
      <c r="K20" s="543"/>
      <c r="L20" s="549"/>
      <c r="M20" s="543"/>
      <c r="N20" s="550"/>
      <c r="O20" s="555"/>
      <c r="P20" s="556"/>
    </row>
    <row r="21" spans="1:16" ht="15" customHeight="1" x14ac:dyDescent="0.65">
      <c r="A21" s="781" t="s">
        <v>459</v>
      </c>
      <c r="B21" s="780"/>
      <c r="C21" s="26">
        <v>0</v>
      </c>
      <c r="D21" s="49">
        <v>0</v>
      </c>
      <c r="E21" s="552">
        <f t="shared" si="0"/>
        <v>0</v>
      </c>
      <c r="G21" s="549"/>
      <c r="H21" s="543"/>
      <c r="I21" s="550"/>
      <c r="J21" s="555"/>
      <c r="K21" s="543"/>
      <c r="L21" s="549"/>
      <c r="M21" s="543"/>
      <c r="N21" s="550"/>
      <c r="O21" s="555"/>
      <c r="P21" s="556"/>
    </row>
    <row r="22" spans="1:16" ht="15" customHeight="1" x14ac:dyDescent="0.65">
      <c r="A22" s="782" t="s">
        <v>461</v>
      </c>
      <c r="B22" s="780"/>
      <c r="C22" s="26">
        <v>0</v>
      </c>
      <c r="D22" s="49">
        <v>0</v>
      </c>
      <c r="E22" s="552">
        <f t="shared" si="0"/>
        <v>0</v>
      </c>
      <c r="G22" s="549"/>
      <c r="H22" s="543"/>
      <c r="I22" s="550"/>
      <c r="J22" s="555"/>
      <c r="K22" s="543"/>
      <c r="L22" s="549"/>
      <c r="M22" s="543"/>
      <c r="N22" s="550"/>
      <c r="O22" s="555"/>
      <c r="P22" s="556"/>
    </row>
    <row r="23" spans="1:16" ht="15" customHeight="1" x14ac:dyDescent="0.65">
      <c r="A23" s="777" t="s">
        <v>473</v>
      </c>
      <c r="B23" s="778"/>
      <c r="C23" s="26">
        <v>0</v>
      </c>
      <c r="D23" s="49">
        <v>0</v>
      </c>
      <c r="E23" s="552">
        <f>+D23*C23</f>
        <v>0</v>
      </c>
      <c r="G23" s="549"/>
      <c r="H23" s="543"/>
      <c r="I23" s="550"/>
      <c r="J23" s="555"/>
      <c r="K23" s="543"/>
      <c r="L23" s="549"/>
      <c r="M23" s="543"/>
      <c r="N23" s="550"/>
      <c r="O23" s="555"/>
      <c r="P23" s="556"/>
    </row>
    <row r="24" spans="1:16" ht="15" customHeight="1" x14ac:dyDescent="0.65">
      <c r="A24" s="777" t="s">
        <v>473</v>
      </c>
      <c r="B24" s="778"/>
      <c r="C24" s="26">
        <v>0</v>
      </c>
      <c r="D24" s="49">
        <v>0</v>
      </c>
      <c r="E24" s="552">
        <f>+D24*C24</f>
        <v>0</v>
      </c>
      <c r="G24" s="549"/>
      <c r="H24" s="543"/>
      <c r="I24" s="550"/>
      <c r="J24" s="555"/>
      <c r="K24" s="543"/>
      <c r="L24" s="549"/>
      <c r="M24" s="543"/>
      <c r="N24" s="550"/>
      <c r="O24" s="555"/>
      <c r="P24" s="556"/>
    </row>
    <row r="25" spans="1:16" ht="15" customHeight="1" x14ac:dyDescent="0.65">
      <c r="A25" s="777" t="s">
        <v>473</v>
      </c>
      <c r="B25" s="778"/>
      <c r="C25" s="26">
        <v>0</v>
      </c>
      <c r="D25" s="49">
        <v>0</v>
      </c>
      <c r="E25" s="552">
        <f>+D25*C25</f>
        <v>0</v>
      </c>
      <c r="G25" s="549"/>
      <c r="H25" s="543"/>
      <c r="I25" s="550"/>
      <c r="J25" s="555"/>
      <c r="K25" s="543"/>
      <c r="L25" s="549"/>
      <c r="M25" s="543"/>
      <c r="N25" s="550"/>
      <c r="O25" s="555"/>
      <c r="P25" s="556"/>
    </row>
    <row r="26" spans="1:16" ht="15" customHeight="1" x14ac:dyDescent="0.65">
      <c r="A26" s="777" t="s">
        <v>473</v>
      </c>
      <c r="B26" s="778"/>
      <c r="C26" s="27">
        <v>0</v>
      </c>
      <c r="D26" s="49">
        <v>0</v>
      </c>
      <c r="E26" s="552">
        <f t="shared" si="0"/>
        <v>0</v>
      </c>
      <c r="G26" s="549"/>
      <c r="H26" s="543"/>
      <c r="I26" s="550"/>
      <c r="J26" s="555"/>
      <c r="K26" s="543"/>
      <c r="L26" s="549"/>
      <c r="M26" s="543"/>
      <c r="N26" s="550"/>
      <c r="O26" s="555"/>
      <c r="P26" s="556"/>
    </row>
    <row r="27" spans="1:16" ht="15" customHeight="1" x14ac:dyDescent="0.65">
      <c r="A27" s="777" t="s">
        <v>473</v>
      </c>
      <c r="B27" s="778"/>
      <c r="C27" s="26">
        <v>0</v>
      </c>
      <c r="D27" s="49">
        <v>0</v>
      </c>
      <c r="E27" s="558">
        <f t="shared" si="0"/>
        <v>0</v>
      </c>
      <c r="G27" s="549"/>
      <c r="H27" s="543"/>
      <c r="I27" s="550"/>
      <c r="J27" s="555"/>
      <c r="K27" s="543"/>
      <c r="L27" s="549"/>
      <c r="M27" s="543"/>
      <c r="N27" s="550"/>
      <c r="O27" s="555"/>
      <c r="P27" s="556"/>
    </row>
    <row r="28" spans="1:16" ht="15" customHeight="1" x14ac:dyDescent="0.65">
      <c r="A28" s="779" t="s">
        <v>308</v>
      </c>
      <c r="B28" s="779"/>
      <c r="C28" s="559"/>
      <c r="D28" s="559"/>
      <c r="E28" s="560">
        <f>SUM(E3:E27)</f>
        <v>0</v>
      </c>
      <c r="G28" s="549"/>
      <c r="H28" s="543"/>
      <c r="I28" s="550"/>
      <c r="J28" s="555"/>
      <c r="K28" s="543"/>
      <c r="L28" s="549"/>
      <c r="M28" s="543"/>
      <c r="N28" s="550"/>
      <c r="O28" s="555"/>
      <c r="P28" s="556"/>
    </row>
    <row r="29" spans="1:16" ht="15" customHeight="1" x14ac:dyDescent="0.65">
      <c r="A29" s="779" t="s">
        <v>372</v>
      </c>
      <c r="B29" s="779"/>
      <c r="C29" s="561">
        <v>0.1</v>
      </c>
      <c r="D29" s="467"/>
      <c r="E29" s="562">
        <f>E28*C29</f>
        <v>0</v>
      </c>
      <c r="G29" s="549"/>
      <c r="H29" s="543"/>
      <c r="I29" s="550"/>
      <c r="J29" s="555"/>
      <c r="K29" s="543"/>
      <c r="L29" s="549"/>
      <c r="M29" s="543"/>
      <c r="N29" s="550"/>
      <c r="O29" s="555"/>
      <c r="P29" s="556"/>
    </row>
    <row r="30" spans="1:16" ht="15" customHeight="1" x14ac:dyDescent="0.65">
      <c r="A30" s="779" t="s">
        <v>295</v>
      </c>
      <c r="B30" s="779"/>
      <c r="C30" s="563"/>
      <c r="D30" s="563"/>
      <c r="E30" s="562">
        <f>SUM(E28:E29)</f>
        <v>0</v>
      </c>
      <c r="G30" s="549"/>
      <c r="H30" s="543"/>
      <c r="I30" s="543"/>
      <c r="J30" s="543"/>
      <c r="K30" s="543"/>
      <c r="L30" s="549"/>
      <c r="M30" s="543"/>
      <c r="N30" s="543"/>
      <c r="O30" s="543"/>
      <c r="P30" s="556"/>
    </row>
    <row r="31" spans="1:16" ht="15" customHeight="1" x14ac:dyDescent="0.65">
      <c r="G31" s="549"/>
      <c r="H31" s="543"/>
      <c r="I31" s="550"/>
      <c r="J31" s="550"/>
      <c r="K31" s="543"/>
      <c r="L31" s="549"/>
      <c r="M31" s="543"/>
      <c r="N31" s="550"/>
      <c r="O31" s="550"/>
      <c r="P31" s="564"/>
    </row>
    <row r="32" spans="1:16" ht="15" customHeight="1" x14ac:dyDescent="0.65">
      <c r="A32" s="565"/>
      <c r="C32" s="566"/>
      <c r="D32" s="566"/>
      <c r="E32" s="567"/>
      <c r="G32" s="543"/>
      <c r="H32" s="543"/>
      <c r="I32" s="543"/>
      <c r="J32" s="543"/>
      <c r="K32" s="543"/>
      <c r="L32" s="543"/>
      <c r="M32" s="543"/>
      <c r="N32" s="543"/>
      <c r="O32" s="543"/>
      <c r="P32" s="543"/>
    </row>
    <row r="33" spans="1:16" ht="30" customHeight="1" x14ac:dyDescent="0.65">
      <c r="A33" s="770" t="s">
        <v>285</v>
      </c>
      <c r="B33" s="771"/>
      <c r="C33" s="771"/>
      <c r="D33" s="771"/>
      <c r="E33" s="772"/>
      <c r="G33" s="549"/>
      <c r="H33" s="768"/>
      <c r="I33" s="769"/>
      <c r="J33" s="769"/>
      <c r="K33" s="543"/>
      <c r="L33" s="549"/>
      <c r="M33" s="768"/>
      <c r="N33" s="769"/>
      <c r="O33" s="769"/>
      <c r="P33" s="568"/>
    </row>
    <row r="34" spans="1:16" ht="15" customHeight="1" x14ac:dyDescent="0.65">
      <c r="A34" s="569"/>
      <c r="B34" s="570"/>
      <c r="C34" s="571"/>
      <c r="D34" s="571"/>
      <c r="E34" s="572"/>
      <c r="G34" s="549"/>
      <c r="H34" s="543"/>
      <c r="I34" s="550"/>
      <c r="J34" s="550"/>
      <c r="K34" s="543"/>
      <c r="L34" s="549"/>
      <c r="M34" s="543"/>
      <c r="N34" s="550"/>
      <c r="O34" s="550"/>
      <c r="P34" s="551"/>
    </row>
    <row r="35" spans="1:16" ht="15" customHeight="1" x14ac:dyDescent="0.65">
      <c r="A35" s="573" t="s">
        <v>337</v>
      </c>
      <c r="B35" s="28">
        <v>0</v>
      </c>
      <c r="C35" s="574" t="s">
        <v>338</v>
      </c>
      <c r="D35" s="570"/>
      <c r="E35" s="575"/>
      <c r="G35" s="549"/>
      <c r="H35" s="543"/>
      <c r="I35" s="576"/>
      <c r="J35" s="577"/>
      <c r="K35" s="543"/>
      <c r="L35" s="549"/>
      <c r="M35" s="543"/>
      <c r="N35" s="576"/>
      <c r="O35" s="577"/>
      <c r="P35" s="578"/>
    </row>
    <row r="36" spans="1:16" ht="15" customHeight="1" x14ac:dyDescent="0.65">
      <c r="A36" s="573"/>
      <c r="B36" s="43"/>
      <c r="C36" s="43"/>
      <c r="D36" s="570"/>
      <c r="E36" s="575"/>
      <c r="G36" s="549"/>
      <c r="H36" s="543"/>
      <c r="I36" s="576"/>
      <c r="J36" s="577"/>
      <c r="K36" s="543"/>
      <c r="L36" s="549"/>
      <c r="M36" s="543"/>
      <c r="N36" s="576"/>
      <c r="O36" s="577"/>
      <c r="P36" s="578"/>
    </row>
    <row r="37" spans="1:16" ht="15" customHeight="1" x14ac:dyDescent="0.65">
      <c r="A37" s="569"/>
      <c r="B37" s="65" t="s">
        <v>339</v>
      </c>
      <c r="C37" s="44"/>
      <c r="D37" s="65" t="s">
        <v>340</v>
      </c>
      <c r="E37" s="572"/>
      <c r="G37" s="549"/>
      <c r="H37" s="550"/>
      <c r="I37" s="550"/>
      <c r="J37" s="550"/>
      <c r="K37" s="543"/>
      <c r="L37" s="549"/>
      <c r="M37" s="550"/>
      <c r="N37" s="550"/>
      <c r="O37" s="550"/>
      <c r="P37" s="551"/>
    </row>
    <row r="38" spans="1:16" ht="15" customHeight="1" x14ac:dyDescent="0.65">
      <c r="A38" s="700" t="s">
        <v>77</v>
      </c>
      <c r="B38" s="579">
        <f>'Master fill'!K29</f>
        <v>0</v>
      </c>
      <c r="C38" s="570"/>
      <c r="D38" s="552">
        <f t="shared" ref="D38:D44" si="1">B38*$B$35</f>
        <v>0</v>
      </c>
      <c r="E38" s="572"/>
      <c r="G38" s="580"/>
      <c r="H38" s="581"/>
      <c r="I38" s="543"/>
      <c r="J38" s="581"/>
      <c r="K38" s="543"/>
      <c r="L38" s="580"/>
      <c r="M38" s="581"/>
      <c r="N38" s="543"/>
      <c r="O38" s="581"/>
      <c r="P38" s="551"/>
    </row>
    <row r="39" spans="1:16" ht="15" customHeight="1" x14ac:dyDescent="0.65">
      <c r="A39" s="700" t="str">
        <f>'Master fill'!B26</f>
        <v>Levy | HOA</v>
      </c>
      <c r="B39" s="582">
        <f>'Master fill'!E26</f>
        <v>0</v>
      </c>
      <c r="C39" s="570"/>
      <c r="D39" s="552">
        <f t="shared" si="1"/>
        <v>0</v>
      </c>
      <c r="E39" s="572"/>
      <c r="G39" s="580"/>
      <c r="H39" s="581"/>
      <c r="I39" s="543"/>
      <c r="J39" s="581"/>
      <c r="K39" s="543"/>
      <c r="L39" s="580"/>
      <c r="M39" s="581"/>
      <c r="N39" s="543"/>
      <c r="O39" s="581"/>
      <c r="P39" s="551"/>
    </row>
    <row r="40" spans="1:16" ht="15" customHeight="1" x14ac:dyDescent="0.65">
      <c r="A40" s="700" t="str">
        <f>'Master fill'!B27</f>
        <v>Rates &amp; Taxes</v>
      </c>
      <c r="B40" s="582">
        <f>'Master fill'!E27</f>
        <v>0</v>
      </c>
      <c r="C40" s="570"/>
      <c r="D40" s="552">
        <f t="shared" si="1"/>
        <v>0</v>
      </c>
      <c r="E40" s="572"/>
      <c r="G40" s="580"/>
      <c r="H40" s="581"/>
      <c r="I40" s="543"/>
      <c r="J40" s="581"/>
      <c r="K40" s="543"/>
      <c r="L40" s="580"/>
      <c r="M40" s="581"/>
      <c r="N40" s="543"/>
      <c r="O40" s="581"/>
      <c r="P40" s="551"/>
    </row>
    <row r="41" spans="1:16" ht="15" customHeight="1" x14ac:dyDescent="0.65">
      <c r="A41" s="700" t="str">
        <f>'Master fill'!B28</f>
        <v>Water &amp; services</v>
      </c>
      <c r="B41" s="582">
        <f>'Master fill'!E28</f>
        <v>0</v>
      </c>
      <c r="C41" s="570"/>
      <c r="D41" s="552">
        <f t="shared" si="1"/>
        <v>0</v>
      </c>
      <c r="E41" s="572"/>
      <c r="G41" s="580"/>
      <c r="H41" s="581"/>
      <c r="I41" s="543"/>
      <c r="J41" s="581"/>
      <c r="K41" s="543"/>
      <c r="L41" s="580"/>
      <c r="M41" s="581"/>
      <c r="N41" s="543"/>
      <c r="O41" s="543"/>
      <c r="P41" s="551"/>
    </row>
    <row r="42" spans="1:16" ht="15" customHeight="1" x14ac:dyDescent="0.65">
      <c r="A42" s="700" t="str">
        <f>'Master fill'!B29</f>
        <v>Electricity</v>
      </c>
      <c r="B42" s="582">
        <f>'Master fill'!E29</f>
        <v>0</v>
      </c>
      <c r="C42" s="570"/>
      <c r="D42" s="552">
        <f t="shared" si="1"/>
        <v>0</v>
      </c>
      <c r="E42" s="572"/>
      <c r="G42" s="580"/>
      <c r="H42" s="581"/>
      <c r="I42" s="543"/>
      <c r="J42" s="581"/>
      <c r="K42" s="543"/>
      <c r="L42" s="580"/>
      <c r="M42" s="581"/>
      <c r="N42" s="543"/>
      <c r="O42" s="543"/>
      <c r="P42" s="551"/>
    </row>
    <row r="43" spans="1:16" ht="15" customHeight="1" x14ac:dyDescent="0.65">
      <c r="A43" s="700" t="str">
        <f>'Master fill'!B30</f>
        <v>Building Insurance</v>
      </c>
      <c r="B43" s="582">
        <f>'Master fill'!E30</f>
        <v>0</v>
      </c>
      <c r="C43" s="570"/>
      <c r="D43" s="552">
        <f t="shared" si="1"/>
        <v>0</v>
      </c>
      <c r="E43" s="572"/>
      <c r="G43" s="580"/>
      <c r="H43" s="581"/>
      <c r="I43" s="543"/>
      <c r="J43" s="581"/>
      <c r="K43" s="543"/>
      <c r="L43" s="580"/>
      <c r="M43" s="581"/>
      <c r="N43" s="543"/>
      <c r="O43" s="543"/>
      <c r="P43" s="551"/>
    </row>
    <row r="44" spans="1:16" ht="15" customHeight="1" x14ac:dyDescent="0.65">
      <c r="A44" s="700" t="str">
        <f>'Master fill'!B31</f>
        <v>Security</v>
      </c>
      <c r="B44" s="582">
        <f>'Master fill'!E31</f>
        <v>0</v>
      </c>
      <c r="C44" s="570"/>
      <c r="D44" s="552">
        <f t="shared" si="1"/>
        <v>0</v>
      </c>
      <c r="E44" s="572"/>
      <c r="G44" s="580"/>
      <c r="H44" s="581"/>
      <c r="I44" s="543"/>
      <c r="J44" s="581"/>
      <c r="K44" s="543"/>
      <c r="L44" s="580"/>
      <c r="M44" s="581"/>
      <c r="O44" s="543"/>
      <c r="P44" s="551"/>
    </row>
    <row r="45" spans="1:16" ht="15" customHeight="1" x14ac:dyDescent="0.65">
      <c r="A45" s="700" t="str">
        <f>'Master fill'!B34</f>
        <v>Other holding costs</v>
      </c>
      <c r="B45" s="582">
        <f>'Master fill'!E34</f>
        <v>0</v>
      </c>
      <c r="C45" s="570"/>
      <c r="D45" s="552"/>
      <c r="E45" s="572"/>
      <c r="G45" s="580"/>
      <c r="H45" s="581"/>
      <c r="I45" s="543"/>
      <c r="J45" s="581"/>
      <c r="K45" s="543"/>
      <c r="L45" s="580"/>
      <c r="M45" s="581"/>
      <c r="O45" s="543"/>
      <c r="P45" s="551"/>
    </row>
    <row r="46" spans="1:16" ht="15" customHeight="1" x14ac:dyDescent="0.65">
      <c r="A46" s="583" t="s">
        <v>295</v>
      </c>
      <c r="B46" s="562">
        <f>SUM(B38:B45)</f>
        <v>0</v>
      </c>
      <c r="C46" s="570"/>
      <c r="D46" s="560">
        <f>SUM(D38:D45)</f>
        <v>0</v>
      </c>
      <c r="E46" s="572"/>
      <c r="G46" s="543"/>
      <c r="H46" s="543"/>
      <c r="I46" s="543"/>
      <c r="J46" s="564"/>
      <c r="K46" s="543"/>
      <c r="L46" s="543"/>
      <c r="M46" s="543"/>
      <c r="N46" s="543"/>
      <c r="O46" s="543"/>
      <c r="P46" s="551"/>
    </row>
    <row r="47" spans="1:16" ht="15" customHeight="1" x14ac:dyDescent="0.65">
      <c r="A47" s="584"/>
      <c r="B47" s="585"/>
      <c r="C47" s="586"/>
      <c r="D47" s="586"/>
      <c r="E47" s="587"/>
      <c r="G47" s="549"/>
      <c r="H47" s="543"/>
      <c r="I47" s="550"/>
      <c r="J47" s="550"/>
      <c r="K47" s="543"/>
      <c r="L47" s="549"/>
      <c r="M47" s="543"/>
      <c r="N47" s="550"/>
      <c r="O47" s="543"/>
      <c r="P47" s="551"/>
    </row>
    <row r="48" spans="1:16" ht="15" customHeight="1" x14ac:dyDescent="0.65">
      <c r="A48" s="565"/>
      <c r="C48" s="566"/>
      <c r="D48" s="566"/>
      <c r="E48" s="567"/>
      <c r="O48" s="543"/>
    </row>
    <row r="49" spans="1:15" ht="15" customHeight="1" thickBot="1" x14ac:dyDescent="0.8">
      <c r="A49" s="565"/>
      <c r="B49" s="588" t="s">
        <v>320</v>
      </c>
      <c r="F49" s="545"/>
      <c r="G49" s="545"/>
      <c r="H49" s="545"/>
      <c r="I49" s="545"/>
      <c r="J49" s="545"/>
      <c r="O49" s="543"/>
    </row>
    <row r="50" spans="1:15" ht="15" customHeight="1" x14ac:dyDescent="0.65">
      <c r="A50" s="565"/>
      <c r="B50" s="589" t="s">
        <v>286</v>
      </c>
      <c r="C50" s="590" t="s">
        <v>287</v>
      </c>
      <c r="D50" s="590" t="s">
        <v>309</v>
      </c>
      <c r="E50" s="591" t="s">
        <v>295</v>
      </c>
      <c r="G50" s="589" t="s">
        <v>288</v>
      </c>
      <c r="H50" s="590" t="s">
        <v>287</v>
      </c>
      <c r="I50" s="590" t="s">
        <v>309</v>
      </c>
      <c r="J50" s="591" t="s">
        <v>295</v>
      </c>
      <c r="L50" s="589" t="s">
        <v>289</v>
      </c>
      <c r="M50" s="589" t="s">
        <v>295</v>
      </c>
      <c r="O50" s="543"/>
    </row>
    <row r="51" spans="1:15" ht="15" customHeight="1" x14ac:dyDescent="0.65">
      <c r="A51" s="565"/>
      <c r="B51" s="592" t="s">
        <v>290</v>
      </c>
      <c r="C51" s="24">
        <v>0</v>
      </c>
      <c r="D51" s="25">
        <v>0</v>
      </c>
      <c r="E51" s="593">
        <f>D51*C51</f>
        <v>0</v>
      </c>
      <c r="G51" s="594" t="s">
        <v>290</v>
      </c>
      <c r="H51" s="24">
        <v>0</v>
      </c>
      <c r="I51" s="25">
        <v>0</v>
      </c>
      <c r="J51" s="595">
        <f t="shared" ref="J51:J60" si="2">I51*H51</f>
        <v>0</v>
      </c>
      <c r="L51" s="594" t="str">
        <f>B50</f>
        <v>ROOM 1</v>
      </c>
      <c r="M51" s="595">
        <f>E56</f>
        <v>0</v>
      </c>
      <c r="O51" s="543"/>
    </row>
    <row r="52" spans="1:15" ht="15" customHeight="1" x14ac:dyDescent="0.65">
      <c r="A52" s="565"/>
      <c r="B52" s="592" t="s">
        <v>291</v>
      </c>
      <c r="C52" s="24">
        <v>0</v>
      </c>
      <c r="D52" s="25">
        <v>0</v>
      </c>
      <c r="E52" s="593">
        <f>D52*C52</f>
        <v>0</v>
      </c>
      <c r="G52" s="594" t="s">
        <v>291</v>
      </c>
      <c r="H52" s="24">
        <v>0</v>
      </c>
      <c r="I52" s="25">
        <v>0</v>
      </c>
      <c r="J52" s="595">
        <f t="shared" si="2"/>
        <v>0</v>
      </c>
      <c r="L52" s="594" t="str">
        <f>B58</f>
        <v>ROOM 2</v>
      </c>
      <c r="M52" s="595">
        <f>E64</f>
        <v>0</v>
      </c>
    </row>
    <row r="53" spans="1:15" ht="15" customHeight="1" x14ac:dyDescent="0.65">
      <c r="A53" s="565"/>
      <c r="B53" s="592" t="s">
        <v>292</v>
      </c>
      <c r="C53" s="24">
        <v>0</v>
      </c>
      <c r="D53" s="25">
        <v>0</v>
      </c>
      <c r="E53" s="593">
        <f>D53*C53</f>
        <v>0</v>
      </c>
      <c r="G53" s="594" t="s">
        <v>292</v>
      </c>
      <c r="H53" s="24">
        <v>0</v>
      </c>
      <c r="I53" s="25">
        <v>0</v>
      </c>
      <c r="J53" s="595">
        <f t="shared" si="2"/>
        <v>0</v>
      </c>
      <c r="L53" s="594" t="str">
        <f>B66</f>
        <v>ROOM 3</v>
      </c>
      <c r="M53" s="595">
        <f>E72</f>
        <v>0</v>
      </c>
    </row>
    <row r="54" spans="1:15" ht="15" customHeight="1" x14ac:dyDescent="0.65">
      <c r="A54" s="565"/>
      <c r="B54" s="592" t="s">
        <v>293</v>
      </c>
      <c r="C54" s="24">
        <v>0</v>
      </c>
      <c r="D54" s="25">
        <v>0</v>
      </c>
      <c r="E54" s="593">
        <f>D54*C54</f>
        <v>0</v>
      </c>
      <c r="G54" s="594" t="s">
        <v>293</v>
      </c>
      <c r="H54" s="24">
        <v>0</v>
      </c>
      <c r="I54" s="25">
        <v>0</v>
      </c>
      <c r="J54" s="595">
        <f t="shared" si="2"/>
        <v>0</v>
      </c>
      <c r="L54" s="594" t="str">
        <f>B74</f>
        <v>ROOM 4</v>
      </c>
      <c r="M54" s="595">
        <f>E80</f>
        <v>0</v>
      </c>
    </row>
    <row r="55" spans="1:15" ht="15" customHeight="1" thickBot="1" x14ac:dyDescent="0.8">
      <c r="A55" s="565"/>
      <c r="B55" s="596" t="s">
        <v>294</v>
      </c>
      <c r="C55" s="24">
        <v>0</v>
      </c>
      <c r="D55" s="25">
        <v>0</v>
      </c>
      <c r="E55" s="597">
        <f>D55*C55</f>
        <v>0</v>
      </c>
      <c r="G55" s="598" t="s">
        <v>360</v>
      </c>
      <c r="H55" s="24">
        <v>0</v>
      </c>
      <c r="I55" s="25">
        <v>0</v>
      </c>
      <c r="J55" s="595">
        <f t="shared" si="2"/>
        <v>0</v>
      </c>
      <c r="L55" s="598" t="str">
        <f>B82</f>
        <v>ROOM 5</v>
      </c>
      <c r="M55" s="595">
        <f>E88</f>
        <v>0</v>
      </c>
    </row>
    <row r="56" spans="1:15" ht="15" customHeight="1" thickBot="1" x14ac:dyDescent="0.8">
      <c r="A56" s="565"/>
      <c r="B56" s="599" t="s">
        <v>295</v>
      </c>
      <c r="C56" s="600" t="str">
        <f>B50</f>
        <v>ROOM 1</v>
      </c>
      <c r="D56" s="601"/>
      <c r="E56" s="602">
        <f>SUM(E51:E55)</f>
        <v>0</v>
      </c>
      <c r="G56" s="598" t="s">
        <v>361</v>
      </c>
      <c r="H56" s="24">
        <v>0</v>
      </c>
      <c r="I56" s="25">
        <v>0</v>
      </c>
      <c r="J56" s="595">
        <f t="shared" si="2"/>
        <v>0</v>
      </c>
      <c r="L56" s="598" t="str">
        <f>B90</f>
        <v>ROOM 6</v>
      </c>
      <c r="M56" s="595">
        <f>E96</f>
        <v>0</v>
      </c>
    </row>
    <row r="57" spans="1:15" ht="15" customHeight="1" thickBot="1" x14ac:dyDescent="0.8">
      <c r="A57" s="565"/>
      <c r="B57" s="603"/>
      <c r="C57" s="566"/>
      <c r="D57" s="566"/>
      <c r="E57" s="566"/>
      <c r="G57" s="598" t="s">
        <v>362</v>
      </c>
      <c r="H57" s="24">
        <v>0</v>
      </c>
      <c r="I57" s="25">
        <v>0</v>
      </c>
      <c r="J57" s="595">
        <f t="shared" si="2"/>
        <v>0</v>
      </c>
      <c r="L57" s="598" t="str">
        <f>G50</f>
        <v>BATH 1</v>
      </c>
      <c r="M57" s="595">
        <f>J61</f>
        <v>0</v>
      </c>
    </row>
    <row r="58" spans="1:15" ht="15" customHeight="1" x14ac:dyDescent="0.65">
      <c r="A58" s="565"/>
      <c r="B58" s="589" t="s">
        <v>296</v>
      </c>
      <c r="C58" s="590" t="s">
        <v>287</v>
      </c>
      <c r="D58" s="590" t="s">
        <v>309</v>
      </c>
      <c r="E58" s="591" t="s">
        <v>295</v>
      </c>
      <c r="G58" s="598" t="s">
        <v>363</v>
      </c>
      <c r="H58" s="24">
        <v>0</v>
      </c>
      <c r="I58" s="25">
        <v>0</v>
      </c>
      <c r="J58" s="595">
        <f t="shared" si="2"/>
        <v>0</v>
      </c>
      <c r="L58" s="598" t="str">
        <f>G63</f>
        <v>BATH 2</v>
      </c>
      <c r="M58" s="595">
        <f>J74</f>
        <v>0</v>
      </c>
    </row>
    <row r="59" spans="1:15" ht="15" customHeight="1" x14ac:dyDescent="0.65">
      <c r="A59" s="565"/>
      <c r="B59" s="592" t="s">
        <v>290</v>
      </c>
      <c r="C59" s="24">
        <v>0</v>
      </c>
      <c r="D59" s="25">
        <v>0</v>
      </c>
      <c r="E59" s="593">
        <f>D59*C59</f>
        <v>0</v>
      </c>
      <c r="G59" s="598" t="s">
        <v>364</v>
      </c>
      <c r="H59" s="24">
        <v>0</v>
      </c>
      <c r="I59" s="25">
        <v>0</v>
      </c>
      <c r="J59" s="595">
        <f t="shared" si="2"/>
        <v>0</v>
      </c>
      <c r="L59" s="598" t="str">
        <f>G76</f>
        <v>BATH 3</v>
      </c>
      <c r="M59" s="595">
        <f>J87</f>
        <v>0</v>
      </c>
    </row>
    <row r="60" spans="1:15" ht="15" customHeight="1" thickBot="1" x14ac:dyDescent="0.8">
      <c r="A60" s="565"/>
      <c r="B60" s="592" t="s">
        <v>291</v>
      </c>
      <c r="C60" s="24">
        <v>0</v>
      </c>
      <c r="D60" s="25">
        <v>0</v>
      </c>
      <c r="E60" s="593">
        <f>D60*C60</f>
        <v>0</v>
      </c>
      <c r="G60" s="604" t="s">
        <v>294</v>
      </c>
      <c r="H60" s="24">
        <v>0</v>
      </c>
      <c r="I60" s="25">
        <v>0</v>
      </c>
      <c r="J60" s="605">
        <f t="shared" si="2"/>
        <v>0</v>
      </c>
      <c r="L60" s="604" t="str">
        <f>G89</f>
        <v>KITCHEN</v>
      </c>
      <c r="M60" s="605">
        <f>J100</f>
        <v>15000</v>
      </c>
    </row>
    <row r="61" spans="1:15" ht="15" customHeight="1" thickBot="1" x14ac:dyDescent="0.8">
      <c r="A61" s="565"/>
      <c r="B61" s="592" t="s">
        <v>292</v>
      </c>
      <c r="C61" s="24">
        <v>0</v>
      </c>
      <c r="D61" s="25">
        <v>0</v>
      </c>
      <c r="E61" s="593">
        <f>D61*C61</f>
        <v>0</v>
      </c>
      <c r="G61" s="606" t="s">
        <v>295</v>
      </c>
      <c r="H61" s="607" t="str">
        <f>G50</f>
        <v>BATH 1</v>
      </c>
      <c r="I61" s="608"/>
      <c r="J61" s="602">
        <f>SUM(J51:J60)</f>
        <v>0</v>
      </c>
      <c r="L61" s="606" t="s">
        <v>295</v>
      </c>
      <c r="M61" s="602">
        <f>SUM(M51:M60)</f>
        <v>15000</v>
      </c>
    </row>
    <row r="62" spans="1:15" ht="15" customHeight="1" thickBot="1" x14ac:dyDescent="0.8">
      <c r="A62" s="565"/>
      <c r="B62" s="592" t="s">
        <v>293</v>
      </c>
      <c r="C62" s="24">
        <v>0</v>
      </c>
      <c r="D62" s="25">
        <v>0</v>
      </c>
      <c r="E62" s="593">
        <f>D62*C62</f>
        <v>0</v>
      </c>
      <c r="G62" s="609"/>
      <c r="I62" s="610"/>
      <c r="J62" s="610"/>
    </row>
    <row r="63" spans="1:15" ht="15" customHeight="1" thickBot="1" x14ac:dyDescent="0.8">
      <c r="A63" s="565"/>
      <c r="B63" s="596" t="s">
        <v>294</v>
      </c>
      <c r="C63" s="24">
        <v>0</v>
      </c>
      <c r="D63" s="25">
        <v>0</v>
      </c>
      <c r="E63" s="597">
        <f>D63*C63</f>
        <v>0</v>
      </c>
      <c r="G63" s="589" t="s">
        <v>297</v>
      </c>
      <c r="H63" s="590" t="s">
        <v>287</v>
      </c>
      <c r="I63" s="590" t="s">
        <v>309</v>
      </c>
      <c r="J63" s="591" t="s">
        <v>295</v>
      </c>
    </row>
    <row r="64" spans="1:15" ht="15" customHeight="1" thickBot="1" x14ac:dyDescent="0.8">
      <c r="A64" s="565"/>
      <c r="B64" s="599" t="s">
        <v>295</v>
      </c>
      <c r="C64" s="600" t="str">
        <f>B58</f>
        <v>ROOM 2</v>
      </c>
      <c r="D64" s="601"/>
      <c r="E64" s="602">
        <f>SUM(E59:E63)</f>
        <v>0</v>
      </c>
      <c r="G64" s="594" t="s">
        <v>290</v>
      </c>
      <c r="H64" s="24">
        <v>0</v>
      </c>
      <c r="I64" s="25">
        <v>0</v>
      </c>
      <c r="J64" s="595">
        <f t="shared" ref="J64:J73" si="3">I64*H64</f>
        <v>0</v>
      </c>
    </row>
    <row r="65" spans="1:10" ht="15" customHeight="1" thickBot="1" x14ac:dyDescent="0.8">
      <c r="A65" s="565"/>
      <c r="B65" s="603"/>
      <c r="C65" s="566"/>
      <c r="D65" s="566"/>
      <c r="E65" s="566"/>
      <c r="G65" s="594" t="s">
        <v>291</v>
      </c>
      <c r="H65" s="24">
        <v>0</v>
      </c>
      <c r="I65" s="25">
        <v>0</v>
      </c>
      <c r="J65" s="595">
        <f t="shared" si="3"/>
        <v>0</v>
      </c>
    </row>
    <row r="66" spans="1:10" ht="15" customHeight="1" x14ac:dyDescent="0.65">
      <c r="A66" s="565"/>
      <c r="B66" s="589" t="s">
        <v>298</v>
      </c>
      <c r="C66" s="590" t="s">
        <v>287</v>
      </c>
      <c r="D66" s="590" t="s">
        <v>309</v>
      </c>
      <c r="E66" s="591" t="s">
        <v>295</v>
      </c>
      <c r="G66" s="594" t="s">
        <v>292</v>
      </c>
      <c r="H66" s="24">
        <v>0</v>
      </c>
      <c r="I66" s="25">
        <v>0</v>
      </c>
      <c r="J66" s="595">
        <f t="shared" si="3"/>
        <v>0</v>
      </c>
    </row>
    <row r="67" spans="1:10" ht="15" customHeight="1" x14ac:dyDescent="0.65">
      <c r="A67" s="565"/>
      <c r="B67" s="592" t="s">
        <v>290</v>
      </c>
      <c r="C67" s="24">
        <v>0</v>
      </c>
      <c r="D67" s="25">
        <v>0</v>
      </c>
      <c r="E67" s="593">
        <f>D67*C67</f>
        <v>0</v>
      </c>
      <c r="G67" s="594" t="s">
        <v>293</v>
      </c>
      <c r="H67" s="24">
        <v>0</v>
      </c>
      <c r="I67" s="25">
        <v>0</v>
      </c>
      <c r="J67" s="595">
        <f t="shared" si="3"/>
        <v>0</v>
      </c>
    </row>
    <row r="68" spans="1:10" ht="15" customHeight="1" x14ac:dyDescent="0.65">
      <c r="A68" s="565"/>
      <c r="B68" s="592" t="s">
        <v>291</v>
      </c>
      <c r="C68" s="24">
        <v>0</v>
      </c>
      <c r="D68" s="25">
        <v>0</v>
      </c>
      <c r="E68" s="593">
        <f>D68*C68</f>
        <v>0</v>
      </c>
      <c r="G68" s="598" t="s">
        <v>360</v>
      </c>
      <c r="H68" s="24">
        <v>0</v>
      </c>
      <c r="I68" s="25">
        <v>0</v>
      </c>
      <c r="J68" s="595">
        <f t="shared" si="3"/>
        <v>0</v>
      </c>
    </row>
    <row r="69" spans="1:10" ht="15" customHeight="1" x14ac:dyDescent="0.65">
      <c r="A69" s="565"/>
      <c r="B69" s="592" t="s">
        <v>292</v>
      </c>
      <c r="C69" s="24">
        <v>0</v>
      </c>
      <c r="D69" s="25">
        <v>0</v>
      </c>
      <c r="E69" s="593">
        <f>D69*C69</f>
        <v>0</v>
      </c>
      <c r="G69" s="598" t="s">
        <v>361</v>
      </c>
      <c r="H69" s="24">
        <v>0</v>
      </c>
      <c r="I69" s="25">
        <v>0</v>
      </c>
      <c r="J69" s="595">
        <f t="shared" si="3"/>
        <v>0</v>
      </c>
    </row>
    <row r="70" spans="1:10" ht="15" customHeight="1" x14ac:dyDescent="0.65">
      <c r="A70" s="565"/>
      <c r="B70" s="592" t="s">
        <v>293</v>
      </c>
      <c r="C70" s="24">
        <v>0</v>
      </c>
      <c r="D70" s="25">
        <v>0</v>
      </c>
      <c r="E70" s="593">
        <f>D70*C70</f>
        <v>0</v>
      </c>
      <c r="G70" s="598" t="s">
        <v>362</v>
      </c>
      <c r="H70" s="24">
        <v>0</v>
      </c>
      <c r="I70" s="25">
        <v>0</v>
      </c>
      <c r="J70" s="595">
        <f t="shared" si="3"/>
        <v>0</v>
      </c>
    </row>
    <row r="71" spans="1:10" ht="15" customHeight="1" thickBot="1" x14ac:dyDescent="0.8">
      <c r="A71" s="565"/>
      <c r="B71" s="596" t="s">
        <v>294</v>
      </c>
      <c r="C71" s="24">
        <v>0</v>
      </c>
      <c r="D71" s="25">
        <v>0</v>
      </c>
      <c r="E71" s="597">
        <f>D71*C71</f>
        <v>0</v>
      </c>
      <c r="G71" s="598" t="s">
        <v>363</v>
      </c>
      <c r="H71" s="24">
        <v>0</v>
      </c>
      <c r="I71" s="25">
        <v>0</v>
      </c>
      <c r="J71" s="595">
        <f t="shared" si="3"/>
        <v>0</v>
      </c>
    </row>
    <row r="72" spans="1:10" ht="15" customHeight="1" thickBot="1" x14ac:dyDescent="0.8">
      <c r="A72" s="565"/>
      <c r="B72" s="599" t="s">
        <v>295</v>
      </c>
      <c r="C72" s="600" t="str">
        <f>B66</f>
        <v>ROOM 3</v>
      </c>
      <c r="D72" s="601"/>
      <c r="E72" s="602">
        <f>SUM(E67:E71)</f>
        <v>0</v>
      </c>
      <c r="G72" s="598" t="s">
        <v>364</v>
      </c>
      <c r="H72" s="24">
        <v>0</v>
      </c>
      <c r="I72" s="25">
        <v>0</v>
      </c>
      <c r="J72" s="595">
        <f t="shared" si="3"/>
        <v>0</v>
      </c>
    </row>
    <row r="73" spans="1:10" ht="15" customHeight="1" thickBot="1" x14ac:dyDescent="0.8">
      <c r="A73" s="565"/>
      <c r="B73" s="603"/>
      <c r="C73" s="566"/>
      <c r="D73" s="566"/>
      <c r="E73" s="566"/>
      <c r="G73" s="604" t="s">
        <v>294</v>
      </c>
      <c r="H73" s="24">
        <v>0</v>
      </c>
      <c r="I73" s="25">
        <v>0</v>
      </c>
      <c r="J73" s="605">
        <f t="shared" si="3"/>
        <v>0</v>
      </c>
    </row>
    <row r="74" spans="1:10" ht="15" customHeight="1" thickBot="1" x14ac:dyDescent="0.8">
      <c r="A74" s="565"/>
      <c r="B74" s="589" t="s">
        <v>299</v>
      </c>
      <c r="C74" s="590" t="s">
        <v>287</v>
      </c>
      <c r="D74" s="590" t="s">
        <v>309</v>
      </c>
      <c r="E74" s="591" t="s">
        <v>295</v>
      </c>
      <c r="G74" s="606" t="s">
        <v>295</v>
      </c>
      <c r="H74" s="607" t="str">
        <f>G63</f>
        <v>BATH 2</v>
      </c>
      <c r="I74" s="608"/>
      <c r="J74" s="602">
        <f>SUM(J64:J73)</f>
        <v>0</v>
      </c>
    </row>
    <row r="75" spans="1:10" ht="15" customHeight="1" thickBot="1" x14ac:dyDescent="0.8">
      <c r="A75" s="565"/>
      <c r="B75" s="592" t="s">
        <v>290</v>
      </c>
      <c r="C75" s="24">
        <v>0</v>
      </c>
      <c r="D75" s="25">
        <v>0</v>
      </c>
      <c r="E75" s="593">
        <f>D75*C75</f>
        <v>0</v>
      </c>
      <c r="G75" s="609"/>
      <c r="I75" s="610"/>
      <c r="J75" s="610"/>
    </row>
    <row r="76" spans="1:10" ht="15" customHeight="1" x14ac:dyDescent="0.65">
      <c r="A76" s="565"/>
      <c r="B76" s="592" t="s">
        <v>291</v>
      </c>
      <c r="C76" s="24">
        <v>0</v>
      </c>
      <c r="D76" s="25">
        <v>0</v>
      </c>
      <c r="E76" s="593">
        <f>D76*C76</f>
        <v>0</v>
      </c>
      <c r="G76" s="589" t="s">
        <v>300</v>
      </c>
      <c r="H76" s="590" t="s">
        <v>287</v>
      </c>
      <c r="I76" s="590" t="s">
        <v>309</v>
      </c>
      <c r="J76" s="591" t="s">
        <v>295</v>
      </c>
    </row>
    <row r="77" spans="1:10" ht="15" customHeight="1" x14ac:dyDescent="0.65">
      <c r="A77" s="565"/>
      <c r="B77" s="592" t="s">
        <v>292</v>
      </c>
      <c r="C77" s="24">
        <v>0</v>
      </c>
      <c r="D77" s="25">
        <v>0</v>
      </c>
      <c r="E77" s="593">
        <f>D77*C77</f>
        <v>0</v>
      </c>
      <c r="G77" s="594" t="s">
        <v>290</v>
      </c>
      <c r="H77" s="24">
        <v>0</v>
      </c>
      <c r="I77" s="25">
        <v>0</v>
      </c>
      <c r="J77" s="595">
        <f t="shared" ref="J77:J86" si="4">I77*H77</f>
        <v>0</v>
      </c>
    </row>
    <row r="78" spans="1:10" ht="15" customHeight="1" x14ac:dyDescent="0.65">
      <c r="A78" s="565"/>
      <c r="B78" s="592" t="s">
        <v>293</v>
      </c>
      <c r="C78" s="24">
        <v>0</v>
      </c>
      <c r="D78" s="25">
        <v>0</v>
      </c>
      <c r="E78" s="593">
        <f>D78*C78</f>
        <v>0</v>
      </c>
      <c r="G78" s="594" t="s">
        <v>291</v>
      </c>
      <c r="H78" s="24">
        <v>0</v>
      </c>
      <c r="I78" s="25">
        <v>0</v>
      </c>
      <c r="J78" s="595">
        <f t="shared" si="4"/>
        <v>0</v>
      </c>
    </row>
    <row r="79" spans="1:10" ht="15" customHeight="1" thickBot="1" x14ac:dyDescent="0.8">
      <c r="A79" s="565"/>
      <c r="B79" s="596" t="s">
        <v>294</v>
      </c>
      <c r="C79" s="24">
        <v>0</v>
      </c>
      <c r="D79" s="25">
        <v>0</v>
      </c>
      <c r="E79" s="597">
        <f>D79*C79</f>
        <v>0</v>
      </c>
      <c r="G79" s="594" t="s">
        <v>292</v>
      </c>
      <c r="H79" s="24">
        <v>0</v>
      </c>
      <c r="I79" s="25">
        <v>0</v>
      </c>
      <c r="J79" s="595">
        <f t="shared" si="4"/>
        <v>0</v>
      </c>
    </row>
    <row r="80" spans="1:10" ht="15" customHeight="1" thickBot="1" x14ac:dyDescent="0.8">
      <c r="A80" s="565"/>
      <c r="B80" s="599" t="s">
        <v>295</v>
      </c>
      <c r="C80" s="600" t="str">
        <f>B74</f>
        <v>ROOM 4</v>
      </c>
      <c r="D80" s="601"/>
      <c r="E80" s="602">
        <f>SUM(E75:E79)</f>
        <v>0</v>
      </c>
      <c r="G80" s="594" t="s">
        <v>293</v>
      </c>
      <c r="H80" s="24">
        <v>0</v>
      </c>
      <c r="I80" s="25">
        <v>0</v>
      </c>
      <c r="J80" s="595">
        <f t="shared" si="4"/>
        <v>0</v>
      </c>
    </row>
    <row r="81" spans="1:10" ht="15" customHeight="1" thickBot="1" x14ac:dyDescent="0.8">
      <c r="A81" s="565"/>
      <c r="B81" s="603"/>
      <c r="C81" s="566"/>
      <c r="D81" s="566"/>
      <c r="E81" s="566"/>
      <c r="G81" s="598" t="s">
        <v>360</v>
      </c>
      <c r="H81" s="24">
        <v>0</v>
      </c>
      <c r="I81" s="25">
        <v>0</v>
      </c>
      <c r="J81" s="595">
        <f t="shared" si="4"/>
        <v>0</v>
      </c>
    </row>
    <row r="82" spans="1:10" ht="15" customHeight="1" x14ac:dyDescent="0.65">
      <c r="A82" s="565"/>
      <c r="B82" s="589" t="s">
        <v>301</v>
      </c>
      <c r="C82" s="590" t="s">
        <v>287</v>
      </c>
      <c r="D82" s="590" t="s">
        <v>309</v>
      </c>
      <c r="E82" s="591" t="s">
        <v>295</v>
      </c>
      <c r="G82" s="598" t="s">
        <v>361</v>
      </c>
      <c r="H82" s="24">
        <v>0</v>
      </c>
      <c r="I82" s="25">
        <v>0</v>
      </c>
      <c r="J82" s="595">
        <f t="shared" si="4"/>
        <v>0</v>
      </c>
    </row>
    <row r="83" spans="1:10" ht="15" customHeight="1" x14ac:dyDescent="0.65">
      <c r="A83" s="565"/>
      <c r="B83" s="592" t="s">
        <v>290</v>
      </c>
      <c r="C83" s="24">
        <v>0</v>
      </c>
      <c r="D83" s="25">
        <v>0</v>
      </c>
      <c r="E83" s="593">
        <f>D83*C83</f>
        <v>0</v>
      </c>
      <c r="G83" s="598" t="s">
        <v>362</v>
      </c>
      <c r="H83" s="24">
        <v>0</v>
      </c>
      <c r="I83" s="25">
        <v>0</v>
      </c>
      <c r="J83" s="595">
        <f t="shared" si="4"/>
        <v>0</v>
      </c>
    </row>
    <row r="84" spans="1:10" ht="15" customHeight="1" x14ac:dyDescent="0.65">
      <c r="A84" s="565"/>
      <c r="B84" s="592" t="s">
        <v>291</v>
      </c>
      <c r="C84" s="24">
        <v>0</v>
      </c>
      <c r="D84" s="25">
        <v>0</v>
      </c>
      <c r="E84" s="593">
        <f>D84*C84</f>
        <v>0</v>
      </c>
      <c r="G84" s="598" t="s">
        <v>363</v>
      </c>
      <c r="H84" s="24">
        <v>0</v>
      </c>
      <c r="I84" s="25">
        <v>0</v>
      </c>
      <c r="J84" s="595">
        <f t="shared" si="4"/>
        <v>0</v>
      </c>
    </row>
    <row r="85" spans="1:10" ht="15" customHeight="1" x14ac:dyDescent="0.65">
      <c r="A85" s="565"/>
      <c r="B85" s="592" t="s">
        <v>292</v>
      </c>
      <c r="C85" s="24">
        <v>0</v>
      </c>
      <c r="D85" s="25">
        <v>0</v>
      </c>
      <c r="E85" s="593">
        <f>D85*C85</f>
        <v>0</v>
      </c>
      <c r="G85" s="598" t="s">
        <v>364</v>
      </c>
      <c r="H85" s="24">
        <v>0</v>
      </c>
      <c r="I85" s="25">
        <v>0</v>
      </c>
      <c r="J85" s="595">
        <f t="shared" si="4"/>
        <v>0</v>
      </c>
    </row>
    <row r="86" spans="1:10" ht="15" customHeight="1" thickBot="1" x14ac:dyDescent="0.8">
      <c r="A86" s="565"/>
      <c r="B86" s="592" t="s">
        <v>293</v>
      </c>
      <c r="C86" s="24">
        <v>0</v>
      </c>
      <c r="D86" s="25">
        <v>0</v>
      </c>
      <c r="E86" s="593">
        <f>D86*C86</f>
        <v>0</v>
      </c>
      <c r="G86" s="604" t="s">
        <v>294</v>
      </c>
      <c r="H86" s="24">
        <v>0</v>
      </c>
      <c r="I86" s="25">
        <v>0</v>
      </c>
      <c r="J86" s="605">
        <f t="shared" si="4"/>
        <v>0</v>
      </c>
    </row>
    <row r="87" spans="1:10" ht="15" customHeight="1" thickBot="1" x14ac:dyDescent="0.8">
      <c r="A87" s="565"/>
      <c r="B87" s="596" t="s">
        <v>294</v>
      </c>
      <c r="C87" s="24">
        <v>0</v>
      </c>
      <c r="D87" s="25">
        <v>0</v>
      </c>
      <c r="E87" s="597">
        <f>D87*C87</f>
        <v>0</v>
      </c>
      <c r="G87" s="606" t="s">
        <v>295</v>
      </c>
      <c r="H87" s="607" t="str">
        <f>G76</f>
        <v>BATH 3</v>
      </c>
      <c r="I87" s="608"/>
      <c r="J87" s="602">
        <f>SUM(J77:J86)</f>
        <v>0</v>
      </c>
    </row>
    <row r="88" spans="1:10" ht="15" customHeight="1" thickBot="1" x14ac:dyDescent="0.8">
      <c r="A88" s="565"/>
      <c r="B88" s="599" t="s">
        <v>295</v>
      </c>
      <c r="C88" s="600" t="str">
        <f>B82</f>
        <v>ROOM 5</v>
      </c>
      <c r="D88" s="601"/>
      <c r="E88" s="602">
        <f>SUM(E83:E87)</f>
        <v>0</v>
      </c>
      <c r="G88" s="609"/>
      <c r="I88" s="610"/>
      <c r="J88" s="610"/>
    </row>
    <row r="89" spans="1:10" ht="15" customHeight="1" thickBot="1" x14ac:dyDescent="0.8">
      <c r="A89" s="565"/>
      <c r="B89" s="603"/>
      <c r="C89" s="566"/>
      <c r="D89" s="566"/>
      <c r="E89" s="566"/>
      <c r="G89" s="589" t="s">
        <v>273</v>
      </c>
      <c r="H89" s="590" t="s">
        <v>287</v>
      </c>
      <c r="I89" s="590" t="s">
        <v>309</v>
      </c>
      <c r="J89" s="591" t="s">
        <v>295</v>
      </c>
    </row>
    <row r="90" spans="1:10" ht="15" customHeight="1" x14ac:dyDescent="0.65">
      <c r="A90" s="565"/>
      <c r="B90" s="589" t="s">
        <v>302</v>
      </c>
      <c r="C90" s="590" t="s">
        <v>287</v>
      </c>
      <c r="D90" s="590" t="s">
        <v>309</v>
      </c>
      <c r="E90" s="591" t="s">
        <v>295</v>
      </c>
      <c r="G90" s="594" t="s">
        <v>290</v>
      </c>
      <c r="H90" s="24">
        <v>1</v>
      </c>
      <c r="I90" s="25">
        <v>2000</v>
      </c>
      <c r="J90" s="595">
        <f t="shared" ref="J90:J99" si="5">I90*H90</f>
        <v>2000</v>
      </c>
    </row>
    <row r="91" spans="1:10" ht="15" customHeight="1" x14ac:dyDescent="0.65">
      <c r="A91" s="565"/>
      <c r="B91" s="592" t="s">
        <v>290</v>
      </c>
      <c r="C91" s="24">
        <v>0</v>
      </c>
      <c r="D91" s="25">
        <v>0</v>
      </c>
      <c r="E91" s="593">
        <f>D91*C91</f>
        <v>0</v>
      </c>
      <c r="G91" s="594" t="s">
        <v>291</v>
      </c>
      <c r="H91" s="24">
        <v>3</v>
      </c>
      <c r="I91" s="25">
        <v>1000</v>
      </c>
      <c r="J91" s="595">
        <f t="shared" si="5"/>
        <v>3000</v>
      </c>
    </row>
    <row r="92" spans="1:10" ht="15" customHeight="1" x14ac:dyDescent="0.65">
      <c r="A92" s="565"/>
      <c r="B92" s="592" t="s">
        <v>291</v>
      </c>
      <c r="C92" s="24">
        <v>0</v>
      </c>
      <c r="D92" s="25">
        <v>0</v>
      </c>
      <c r="E92" s="593">
        <f>D92*C92</f>
        <v>0</v>
      </c>
      <c r="G92" s="594" t="s">
        <v>292</v>
      </c>
      <c r="H92" s="24">
        <v>0</v>
      </c>
      <c r="I92" s="25">
        <v>0</v>
      </c>
      <c r="J92" s="595">
        <f t="shared" si="5"/>
        <v>0</v>
      </c>
    </row>
    <row r="93" spans="1:10" ht="15" customHeight="1" x14ac:dyDescent="0.65">
      <c r="A93" s="565"/>
      <c r="B93" s="592" t="s">
        <v>292</v>
      </c>
      <c r="C93" s="24">
        <v>0</v>
      </c>
      <c r="D93" s="25">
        <v>0</v>
      </c>
      <c r="E93" s="593">
        <f>D93*C93</f>
        <v>0</v>
      </c>
      <c r="G93" s="594" t="s">
        <v>293</v>
      </c>
      <c r="H93" s="24">
        <v>1</v>
      </c>
      <c r="I93" s="25">
        <v>10000</v>
      </c>
      <c r="J93" s="595">
        <f t="shared" si="5"/>
        <v>10000</v>
      </c>
    </row>
    <row r="94" spans="1:10" ht="15" customHeight="1" x14ac:dyDescent="0.65">
      <c r="A94" s="565"/>
      <c r="B94" s="592" t="s">
        <v>293</v>
      </c>
      <c r="C94" s="24">
        <v>0</v>
      </c>
      <c r="D94" s="25">
        <v>0</v>
      </c>
      <c r="E94" s="593">
        <f>D94*C94</f>
        <v>0</v>
      </c>
      <c r="G94" s="598"/>
      <c r="H94" s="24">
        <v>0</v>
      </c>
      <c r="I94" s="25">
        <v>0</v>
      </c>
      <c r="J94" s="595">
        <f t="shared" si="5"/>
        <v>0</v>
      </c>
    </row>
    <row r="95" spans="1:10" ht="15" customHeight="1" thickBot="1" x14ac:dyDescent="0.8">
      <c r="A95" s="565"/>
      <c r="B95" s="596" t="s">
        <v>294</v>
      </c>
      <c r="C95" s="24">
        <v>0</v>
      </c>
      <c r="D95" s="25">
        <v>0</v>
      </c>
      <c r="E95" s="597">
        <f>D95*C95</f>
        <v>0</v>
      </c>
      <c r="G95" s="598" t="s">
        <v>361</v>
      </c>
      <c r="H95" s="24">
        <v>0</v>
      </c>
      <c r="I95" s="25">
        <v>0</v>
      </c>
      <c r="J95" s="595">
        <f t="shared" si="5"/>
        <v>0</v>
      </c>
    </row>
    <row r="96" spans="1:10" ht="15" customHeight="1" thickBot="1" x14ac:dyDescent="0.8">
      <c r="A96" s="565"/>
      <c r="B96" s="599" t="s">
        <v>295</v>
      </c>
      <c r="C96" s="600" t="str">
        <f>B90</f>
        <v>ROOM 6</v>
      </c>
      <c r="D96" s="601"/>
      <c r="E96" s="602">
        <f>SUM(E91:E95)</f>
        <v>0</v>
      </c>
      <c r="G96" s="598" t="s">
        <v>362</v>
      </c>
      <c r="H96" s="24">
        <v>0</v>
      </c>
      <c r="I96" s="25">
        <v>0</v>
      </c>
      <c r="J96" s="595">
        <f t="shared" si="5"/>
        <v>0</v>
      </c>
    </row>
    <row r="97" spans="1:14" ht="15" customHeight="1" x14ac:dyDescent="0.65">
      <c r="A97" s="565"/>
      <c r="G97" s="598"/>
      <c r="H97" s="24">
        <v>0</v>
      </c>
      <c r="I97" s="25">
        <v>0</v>
      </c>
      <c r="J97" s="595">
        <f t="shared" si="5"/>
        <v>0</v>
      </c>
    </row>
    <row r="98" spans="1:14" ht="15" customHeight="1" x14ac:dyDescent="0.65">
      <c r="A98" s="565"/>
      <c r="G98" s="598" t="s">
        <v>364</v>
      </c>
      <c r="H98" s="24">
        <v>0</v>
      </c>
      <c r="I98" s="25">
        <v>0</v>
      </c>
      <c r="J98" s="595">
        <f t="shared" si="5"/>
        <v>0</v>
      </c>
      <c r="N98" s="610"/>
    </row>
    <row r="99" spans="1:14" ht="15" customHeight="1" thickBot="1" x14ac:dyDescent="0.8">
      <c r="A99" s="565"/>
      <c r="G99" s="604" t="s">
        <v>294</v>
      </c>
      <c r="H99" s="24">
        <v>0</v>
      </c>
      <c r="I99" s="25">
        <v>0</v>
      </c>
      <c r="J99" s="605">
        <f t="shared" si="5"/>
        <v>0</v>
      </c>
      <c r="N99" s="610"/>
    </row>
    <row r="100" spans="1:14" ht="15" customHeight="1" thickBot="1" x14ac:dyDescent="0.8">
      <c r="A100" s="565"/>
      <c r="G100" s="606" t="s">
        <v>295</v>
      </c>
      <c r="H100" s="607" t="str">
        <f>G89</f>
        <v>KITCHEN</v>
      </c>
      <c r="I100" s="608"/>
      <c r="J100" s="602">
        <f>SUM(J90:J99)</f>
        <v>15000</v>
      </c>
      <c r="N100" s="610"/>
    </row>
    <row r="101" spans="1:14" ht="15" customHeight="1" x14ac:dyDescent="0.65">
      <c r="A101" s="565"/>
      <c r="I101" s="610"/>
      <c r="N101" s="610"/>
    </row>
    <row r="102" spans="1:14" ht="15" customHeight="1" x14ac:dyDescent="0.65">
      <c r="A102" s="565"/>
      <c r="C102" s="566"/>
      <c r="D102" s="566"/>
      <c r="E102" s="567"/>
      <c r="N102" s="610"/>
    </row>
    <row r="103" spans="1:14" ht="15" customHeight="1" x14ac:dyDescent="0.65">
      <c r="A103" s="565"/>
      <c r="C103" s="566"/>
      <c r="D103" s="566"/>
      <c r="E103" s="567"/>
      <c r="N103" s="610"/>
    </row>
    <row r="104" spans="1:14" ht="15" customHeight="1" x14ac:dyDescent="0.65">
      <c r="A104" s="565"/>
      <c r="C104" s="566"/>
      <c r="D104" s="566"/>
      <c r="E104" s="567"/>
      <c r="N104" s="610"/>
    </row>
    <row r="105" spans="1:14" ht="15" customHeight="1" x14ac:dyDescent="0.65">
      <c r="A105" s="565"/>
      <c r="C105" s="566"/>
      <c r="D105" s="566"/>
      <c r="E105" s="567"/>
      <c r="N105" s="610"/>
    </row>
    <row r="106" spans="1:14" ht="15" customHeight="1" x14ac:dyDescent="0.65">
      <c r="A106" s="565"/>
      <c r="C106" s="566"/>
      <c r="D106" s="566"/>
      <c r="E106" s="567"/>
      <c r="N106" s="610"/>
    </row>
    <row r="107" spans="1:14" ht="15" customHeight="1" x14ac:dyDescent="0.65">
      <c r="A107" s="565"/>
      <c r="C107" s="566"/>
      <c r="D107" s="566"/>
      <c r="E107" s="567"/>
      <c r="N107" s="610"/>
    </row>
    <row r="108" spans="1:14" ht="15" customHeight="1" x14ac:dyDescent="0.65">
      <c r="A108" s="565"/>
      <c r="C108" s="566"/>
      <c r="D108" s="566"/>
      <c r="E108" s="567"/>
      <c r="N108" s="610"/>
    </row>
    <row r="109" spans="1:14" ht="15" customHeight="1" x14ac:dyDescent="0.65">
      <c r="A109" s="565"/>
      <c r="C109" s="566"/>
      <c r="D109" s="566"/>
      <c r="E109" s="567"/>
      <c r="N109" s="610"/>
    </row>
    <row r="110" spans="1:14" ht="15" customHeight="1" x14ac:dyDescent="0.65">
      <c r="A110" s="565"/>
      <c r="C110" s="566"/>
      <c r="D110" s="566"/>
      <c r="E110" s="567"/>
      <c r="N110" s="610"/>
    </row>
    <row r="111" spans="1:14" ht="15" customHeight="1" x14ac:dyDescent="0.65">
      <c r="A111" s="565"/>
      <c r="C111" s="566"/>
      <c r="D111" s="566"/>
      <c r="E111" s="567"/>
      <c r="N111" s="610"/>
    </row>
    <row r="112" spans="1:14" ht="15" customHeight="1" x14ac:dyDescent="0.65">
      <c r="A112" s="565"/>
      <c r="C112" s="566"/>
      <c r="D112" s="566"/>
      <c r="E112" s="567"/>
      <c r="N112" s="610"/>
    </row>
    <row r="113" spans="1:14" ht="15" customHeight="1" x14ac:dyDescent="0.65">
      <c r="A113" s="565"/>
      <c r="C113" s="566"/>
      <c r="D113" s="566"/>
      <c r="E113" s="567"/>
      <c r="N113" s="610"/>
    </row>
    <row r="114" spans="1:14" ht="15" customHeight="1" x14ac:dyDescent="0.65">
      <c r="A114" s="565"/>
      <c r="C114" s="566"/>
      <c r="D114" s="566"/>
      <c r="E114" s="567"/>
      <c r="N114" s="610"/>
    </row>
    <row r="115" spans="1:14" ht="15" customHeight="1" x14ac:dyDescent="0.65">
      <c r="A115" s="565"/>
      <c r="C115" s="566"/>
      <c r="D115" s="566"/>
      <c r="E115" s="567"/>
      <c r="N115" s="610"/>
    </row>
    <row r="116" spans="1:14" ht="15" customHeight="1" x14ac:dyDescent="0.65">
      <c r="A116" s="565"/>
      <c r="C116" s="566"/>
      <c r="D116" s="566"/>
      <c r="E116" s="567"/>
      <c r="N116" s="610"/>
    </row>
    <row r="117" spans="1:14" ht="15" customHeight="1" x14ac:dyDescent="0.65">
      <c r="A117" s="565"/>
      <c r="C117" s="566"/>
      <c r="D117" s="566"/>
      <c r="E117" s="567"/>
      <c r="N117" s="610"/>
    </row>
    <row r="118" spans="1:14" ht="15" customHeight="1" x14ac:dyDescent="0.65">
      <c r="A118" s="565"/>
      <c r="C118" s="566"/>
      <c r="D118" s="566"/>
      <c r="E118" s="567"/>
      <c r="N118" s="610"/>
    </row>
    <row r="119" spans="1:14" ht="15" customHeight="1" x14ac:dyDescent="0.65">
      <c r="A119" s="565"/>
      <c r="C119" s="566"/>
      <c r="D119" s="566"/>
      <c r="E119" s="567"/>
      <c r="N119" s="610"/>
    </row>
    <row r="120" spans="1:14" ht="15" customHeight="1" x14ac:dyDescent="0.65">
      <c r="A120" s="565"/>
      <c r="C120" s="566"/>
      <c r="D120" s="566"/>
      <c r="E120" s="567"/>
      <c r="N120" s="610"/>
    </row>
    <row r="121" spans="1:14" ht="15" customHeight="1" x14ac:dyDescent="0.65">
      <c r="A121" s="565"/>
      <c r="C121" s="566"/>
      <c r="D121" s="566"/>
      <c r="E121" s="567"/>
      <c r="N121" s="610"/>
    </row>
    <row r="122" spans="1:14" ht="15" customHeight="1" x14ac:dyDescent="0.65">
      <c r="A122" s="565"/>
      <c r="C122" s="566"/>
      <c r="D122" s="566"/>
      <c r="E122" s="567"/>
      <c r="N122" s="610"/>
    </row>
    <row r="123" spans="1:14" ht="15" customHeight="1" x14ac:dyDescent="0.65">
      <c r="A123" s="565"/>
      <c r="C123" s="566"/>
      <c r="D123" s="566"/>
      <c r="E123" s="567"/>
      <c r="N123" s="610"/>
    </row>
    <row r="124" spans="1:14" ht="15" customHeight="1" x14ac:dyDescent="0.65">
      <c r="A124" s="565"/>
      <c r="C124" s="566"/>
      <c r="D124" s="566"/>
      <c r="E124" s="567"/>
      <c r="N124" s="610"/>
    </row>
    <row r="125" spans="1:14" ht="15" customHeight="1" x14ac:dyDescent="0.65">
      <c r="A125" s="565"/>
      <c r="C125" s="566"/>
      <c r="D125" s="566"/>
      <c r="E125" s="567"/>
      <c r="N125" s="610"/>
    </row>
    <row r="126" spans="1:14" ht="15" customHeight="1" x14ac:dyDescent="0.65">
      <c r="A126" s="565"/>
      <c r="C126" s="566"/>
      <c r="D126" s="566"/>
      <c r="E126" s="567"/>
      <c r="N126" s="610"/>
    </row>
    <row r="127" spans="1:14" ht="15" customHeight="1" x14ac:dyDescent="0.65">
      <c r="A127" s="565"/>
      <c r="C127" s="566"/>
      <c r="D127" s="566"/>
      <c r="E127" s="567"/>
      <c r="N127" s="610"/>
    </row>
    <row r="128" spans="1:14" ht="15" customHeight="1" x14ac:dyDescent="0.65">
      <c r="A128" s="565"/>
      <c r="C128" s="566"/>
      <c r="D128" s="566"/>
      <c r="E128" s="567"/>
      <c r="N128" s="610"/>
    </row>
    <row r="129" spans="1:14" ht="15" customHeight="1" x14ac:dyDescent="0.65">
      <c r="A129" s="565"/>
      <c r="C129" s="566"/>
      <c r="D129" s="566"/>
      <c r="E129" s="567"/>
      <c r="N129" s="610"/>
    </row>
    <row r="130" spans="1:14" ht="15" customHeight="1" x14ac:dyDescent="0.65">
      <c r="A130" s="565"/>
      <c r="C130" s="566"/>
      <c r="D130" s="566"/>
      <c r="E130" s="567"/>
      <c r="N130" s="610"/>
    </row>
    <row r="131" spans="1:14" ht="15" customHeight="1" x14ac:dyDescent="0.65">
      <c r="A131" s="565"/>
      <c r="C131" s="566"/>
      <c r="D131" s="566"/>
      <c r="E131" s="567"/>
      <c r="N131" s="610"/>
    </row>
    <row r="132" spans="1:14" ht="15" customHeight="1" x14ac:dyDescent="0.65">
      <c r="A132" s="565"/>
      <c r="C132" s="566"/>
      <c r="D132" s="566"/>
      <c r="E132" s="567"/>
      <c r="N132" s="610"/>
    </row>
    <row r="133" spans="1:14" ht="15" customHeight="1" x14ac:dyDescent="0.65">
      <c r="A133" s="565"/>
      <c r="C133" s="566"/>
      <c r="D133" s="566"/>
      <c r="E133" s="567"/>
      <c r="N133" s="610"/>
    </row>
    <row r="134" spans="1:14" ht="15" customHeight="1" x14ac:dyDescent="0.65">
      <c r="A134" s="565"/>
      <c r="C134" s="566"/>
      <c r="D134" s="566"/>
      <c r="E134" s="567"/>
      <c r="N134" s="610"/>
    </row>
    <row r="135" spans="1:14" ht="15" customHeight="1" x14ac:dyDescent="0.65">
      <c r="A135" s="565"/>
      <c r="C135" s="566"/>
      <c r="D135" s="566"/>
      <c r="E135" s="567"/>
      <c r="N135" s="610"/>
    </row>
    <row r="136" spans="1:14" ht="15" customHeight="1" x14ac:dyDescent="0.65">
      <c r="A136" s="565"/>
      <c r="C136" s="566"/>
      <c r="D136" s="566"/>
      <c r="E136" s="567"/>
      <c r="N136" s="610"/>
    </row>
    <row r="137" spans="1:14" ht="15" customHeight="1" x14ac:dyDescent="0.65">
      <c r="A137" s="565"/>
      <c r="C137" s="566"/>
      <c r="D137" s="566"/>
      <c r="E137" s="567"/>
      <c r="N137" s="610"/>
    </row>
    <row r="138" spans="1:14" ht="15" customHeight="1" x14ac:dyDescent="0.65">
      <c r="A138" s="565"/>
      <c r="C138" s="566"/>
      <c r="D138" s="566"/>
      <c r="E138" s="567"/>
      <c r="N138" s="610"/>
    </row>
    <row r="139" spans="1:14" ht="15" customHeight="1" x14ac:dyDescent="0.65">
      <c r="A139" s="565"/>
      <c r="C139" s="566"/>
      <c r="D139" s="566"/>
      <c r="E139" s="567"/>
      <c r="N139" s="610"/>
    </row>
    <row r="140" spans="1:14" ht="15" customHeight="1" x14ac:dyDescent="0.65">
      <c r="A140" s="565"/>
      <c r="C140" s="566"/>
      <c r="D140" s="566"/>
      <c r="E140" s="567"/>
      <c r="N140" s="610"/>
    </row>
    <row r="141" spans="1:14" ht="15" customHeight="1" x14ac:dyDescent="0.65">
      <c r="A141" s="565"/>
      <c r="C141" s="566"/>
      <c r="D141" s="566"/>
      <c r="E141" s="567"/>
      <c r="N141" s="610"/>
    </row>
    <row r="142" spans="1:14" ht="15" customHeight="1" x14ac:dyDescent="0.65">
      <c r="A142" s="565"/>
      <c r="C142" s="566"/>
      <c r="D142" s="566"/>
      <c r="E142" s="567"/>
      <c r="N142" s="610"/>
    </row>
    <row r="143" spans="1:14" ht="15" customHeight="1" x14ac:dyDescent="0.65">
      <c r="A143" s="565"/>
      <c r="C143" s="566"/>
      <c r="D143" s="566"/>
      <c r="E143" s="567"/>
      <c r="N143" s="610"/>
    </row>
    <row r="144" spans="1:14" ht="15" customHeight="1" x14ac:dyDescent="0.65">
      <c r="A144" s="565"/>
      <c r="C144" s="566"/>
      <c r="D144" s="566"/>
      <c r="E144" s="567"/>
      <c r="N144" s="610"/>
    </row>
    <row r="145" spans="1:14" ht="15" customHeight="1" x14ac:dyDescent="0.65">
      <c r="A145" s="565"/>
      <c r="C145" s="566"/>
      <c r="D145" s="566"/>
      <c r="E145" s="567"/>
      <c r="N145" s="610"/>
    </row>
    <row r="146" spans="1:14" ht="15" customHeight="1" x14ac:dyDescent="0.65">
      <c r="A146" s="565"/>
      <c r="C146" s="566"/>
      <c r="D146" s="566"/>
      <c r="E146" s="567"/>
      <c r="N146" s="610"/>
    </row>
    <row r="147" spans="1:14" ht="15" customHeight="1" x14ac:dyDescent="0.65">
      <c r="A147" s="565"/>
      <c r="C147" s="566"/>
      <c r="D147" s="566"/>
      <c r="E147" s="567"/>
      <c r="N147" s="610"/>
    </row>
    <row r="148" spans="1:14" ht="15" customHeight="1" x14ac:dyDescent="0.65">
      <c r="A148" s="565"/>
      <c r="C148" s="566"/>
      <c r="D148" s="566"/>
      <c r="E148" s="567"/>
      <c r="N148" s="610"/>
    </row>
    <row r="149" spans="1:14" ht="15" customHeight="1" x14ac:dyDescent="0.65">
      <c r="A149" s="565"/>
      <c r="C149" s="566"/>
      <c r="D149" s="566"/>
      <c r="E149" s="567"/>
      <c r="N149" s="610"/>
    </row>
    <row r="150" spans="1:14" ht="15" customHeight="1" x14ac:dyDescent="0.65">
      <c r="A150" s="565"/>
      <c r="C150" s="566"/>
      <c r="D150" s="566"/>
      <c r="E150" s="567"/>
      <c r="N150" s="610"/>
    </row>
    <row r="151" spans="1:14" ht="15" customHeight="1" x14ac:dyDescent="0.65">
      <c r="A151" s="565"/>
      <c r="C151" s="566"/>
      <c r="D151" s="566"/>
      <c r="E151" s="567"/>
      <c r="N151" s="610"/>
    </row>
    <row r="152" spans="1:14" ht="15" customHeight="1" x14ac:dyDescent="0.65">
      <c r="A152" s="565"/>
      <c r="C152" s="566"/>
      <c r="D152" s="566"/>
      <c r="E152" s="567"/>
      <c r="N152" s="610"/>
    </row>
    <row r="153" spans="1:14" ht="15" customHeight="1" x14ac:dyDescent="0.65">
      <c r="A153" s="565"/>
      <c r="C153" s="566"/>
      <c r="D153" s="566"/>
      <c r="E153" s="567"/>
      <c r="N153" s="610"/>
    </row>
    <row r="154" spans="1:14" ht="15" customHeight="1" x14ac:dyDescent="0.65">
      <c r="A154" s="565"/>
      <c r="C154" s="566"/>
      <c r="D154" s="566"/>
      <c r="E154" s="567"/>
      <c r="N154" s="610"/>
    </row>
    <row r="155" spans="1:14" ht="15" customHeight="1" x14ac:dyDescent="0.65">
      <c r="A155" s="565"/>
      <c r="C155" s="566"/>
      <c r="D155" s="566"/>
      <c r="E155" s="567"/>
      <c r="N155" s="610"/>
    </row>
    <row r="156" spans="1:14" ht="15" customHeight="1" x14ac:dyDescent="0.65">
      <c r="A156" s="565"/>
      <c r="C156" s="566"/>
      <c r="D156" s="566"/>
      <c r="E156" s="567"/>
      <c r="N156" s="610"/>
    </row>
    <row r="157" spans="1:14" ht="15" customHeight="1" x14ac:dyDescent="0.65">
      <c r="A157" s="565"/>
      <c r="C157" s="566"/>
      <c r="D157" s="566"/>
      <c r="E157" s="567"/>
      <c r="N157" s="610"/>
    </row>
    <row r="158" spans="1:14" ht="15" customHeight="1" x14ac:dyDescent="0.65">
      <c r="A158" s="565"/>
      <c r="C158" s="566"/>
      <c r="D158" s="566"/>
      <c r="E158" s="567"/>
      <c r="N158" s="610"/>
    </row>
    <row r="159" spans="1:14" ht="15" customHeight="1" x14ac:dyDescent="0.65">
      <c r="A159" s="565"/>
      <c r="C159" s="566"/>
      <c r="D159" s="566"/>
      <c r="E159" s="567"/>
      <c r="N159" s="610"/>
    </row>
    <row r="160" spans="1:14" ht="15" customHeight="1" x14ac:dyDescent="0.65">
      <c r="A160" s="565"/>
      <c r="C160" s="566"/>
      <c r="D160" s="566"/>
      <c r="E160" s="567"/>
      <c r="N160" s="610"/>
    </row>
    <row r="161" spans="1:14" ht="15" customHeight="1" x14ac:dyDescent="0.65">
      <c r="A161" s="565"/>
      <c r="C161" s="566"/>
      <c r="D161" s="566"/>
      <c r="E161" s="567"/>
      <c r="N161" s="610"/>
    </row>
    <row r="162" spans="1:14" ht="15" customHeight="1" x14ac:dyDescent="0.65">
      <c r="A162" s="565"/>
      <c r="C162" s="566"/>
      <c r="D162" s="566"/>
      <c r="E162" s="567"/>
      <c r="N162" s="610"/>
    </row>
    <row r="163" spans="1:14" ht="15" customHeight="1" x14ac:dyDescent="0.65">
      <c r="A163" s="565"/>
      <c r="C163" s="566"/>
      <c r="D163" s="566"/>
      <c r="E163" s="567"/>
      <c r="N163" s="610"/>
    </row>
    <row r="164" spans="1:14" ht="15" customHeight="1" x14ac:dyDescent="0.65">
      <c r="A164" s="565"/>
      <c r="C164" s="566"/>
      <c r="D164" s="566"/>
      <c r="E164" s="567"/>
      <c r="N164" s="610"/>
    </row>
    <row r="165" spans="1:14" ht="15" customHeight="1" x14ac:dyDescent="0.65">
      <c r="A165" s="565"/>
      <c r="C165" s="566"/>
      <c r="D165" s="566"/>
      <c r="E165" s="567"/>
      <c r="N165" s="610"/>
    </row>
    <row r="166" spans="1:14" ht="15" customHeight="1" x14ac:dyDescent="0.65">
      <c r="A166" s="565"/>
      <c r="C166" s="566"/>
      <c r="D166" s="566"/>
      <c r="E166" s="567"/>
      <c r="N166" s="610"/>
    </row>
    <row r="167" spans="1:14" ht="15" customHeight="1" x14ac:dyDescent="0.65">
      <c r="A167" s="565"/>
      <c r="C167" s="566"/>
      <c r="D167" s="566"/>
      <c r="E167" s="567"/>
      <c r="N167" s="610"/>
    </row>
    <row r="168" spans="1:14" ht="15" customHeight="1" x14ac:dyDescent="0.65">
      <c r="A168" s="565"/>
      <c r="C168" s="566"/>
      <c r="D168" s="566"/>
      <c r="E168" s="567"/>
      <c r="N168" s="610"/>
    </row>
    <row r="169" spans="1:14" ht="15" customHeight="1" x14ac:dyDescent="0.65">
      <c r="A169" s="565"/>
      <c r="C169" s="566"/>
      <c r="D169" s="566"/>
      <c r="E169" s="567"/>
      <c r="N169" s="610"/>
    </row>
    <row r="170" spans="1:14" ht="15" customHeight="1" x14ac:dyDescent="0.65">
      <c r="A170" s="565"/>
      <c r="C170" s="566"/>
      <c r="D170" s="566"/>
      <c r="E170" s="567"/>
      <c r="N170" s="610"/>
    </row>
    <row r="171" spans="1:14" ht="15" customHeight="1" x14ac:dyDescent="0.65">
      <c r="A171" s="565"/>
      <c r="C171" s="566"/>
      <c r="D171" s="566"/>
      <c r="E171" s="567"/>
      <c r="N171" s="610"/>
    </row>
    <row r="172" spans="1:14" ht="15" customHeight="1" x14ac:dyDescent="0.65">
      <c r="A172" s="565"/>
      <c r="C172" s="566"/>
      <c r="D172" s="566"/>
      <c r="E172" s="567"/>
      <c r="N172" s="610"/>
    </row>
    <row r="173" spans="1:14" ht="15" customHeight="1" x14ac:dyDescent="0.65">
      <c r="A173" s="565"/>
      <c r="C173" s="566"/>
      <c r="D173" s="566"/>
      <c r="E173" s="567"/>
      <c r="N173" s="610"/>
    </row>
    <row r="174" spans="1:14" ht="15" customHeight="1" x14ac:dyDescent="0.65">
      <c r="A174" s="565"/>
      <c r="C174" s="566"/>
      <c r="D174" s="566"/>
      <c r="E174" s="567"/>
      <c r="N174" s="610"/>
    </row>
    <row r="175" spans="1:14" ht="15" customHeight="1" x14ac:dyDescent="0.65">
      <c r="A175" s="565"/>
      <c r="C175" s="566"/>
      <c r="D175" s="566"/>
      <c r="E175" s="567"/>
      <c r="N175" s="610"/>
    </row>
    <row r="176" spans="1:14" ht="15" customHeight="1" x14ac:dyDescent="0.65">
      <c r="A176" s="565"/>
      <c r="C176" s="566"/>
      <c r="D176" s="566"/>
      <c r="E176" s="567"/>
      <c r="N176" s="610"/>
    </row>
    <row r="177" spans="1:14" ht="15" customHeight="1" x14ac:dyDescent="0.65">
      <c r="A177" s="565"/>
      <c r="C177" s="566"/>
      <c r="D177" s="566"/>
      <c r="E177" s="567"/>
      <c r="N177" s="610"/>
    </row>
    <row r="178" spans="1:14" ht="15" customHeight="1" x14ac:dyDescent="0.65">
      <c r="A178" s="565"/>
      <c r="C178" s="566"/>
      <c r="D178" s="566"/>
      <c r="E178" s="567"/>
      <c r="N178" s="610"/>
    </row>
    <row r="179" spans="1:14" ht="15" customHeight="1" x14ac:dyDescent="0.65">
      <c r="A179" s="565"/>
      <c r="C179" s="566"/>
      <c r="D179" s="566"/>
      <c r="E179" s="567"/>
      <c r="N179" s="610"/>
    </row>
    <row r="180" spans="1:14" ht="15" customHeight="1" x14ac:dyDescent="0.65">
      <c r="A180" s="565"/>
      <c r="C180" s="566"/>
      <c r="D180" s="566"/>
      <c r="E180" s="567"/>
      <c r="N180" s="610"/>
    </row>
    <row r="181" spans="1:14" ht="15" customHeight="1" x14ac:dyDescent="0.65">
      <c r="A181" s="565"/>
      <c r="C181" s="566"/>
      <c r="D181" s="566"/>
      <c r="E181" s="567"/>
      <c r="N181" s="610"/>
    </row>
    <row r="182" spans="1:14" ht="15" customHeight="1" x14ac:dyDescent="0.65">
      <c r="A182" s="565"/>
      <c r="C182" s="566"/>
      <c r="D182" s="566"/>
      <c r="E182" s="567"/>
      <c r="N182" s="610"/>
    </row>
    <row r="183" spans="1:14" ht="15" customHeight="1" x14ac:dyDescent="0.65">
      <c r="A183" s="565"/>
      <c r="C183" s="566"/>
      <c r="D183" s="566"/>
      <c r="E183" s="567"/>
      <c r="N183" s="610"/>
    </row>
    <row r="184" spans="1:14" ht="15" customHeight="1" x14ac:dyDescent="0.65">
      <c r="A184" s="565"/>
      <c r="C184" s="566"/>
      <c r="D184" s="566"/>
      <c r="E184" s="567"/>
      <c r="N184" s="610"/>
    </row>
    <row r="185" spans="1:14" ht="15" customHeight="1" x14ac:dyDescent="0.65">
      <c r="A185" s="565"/>
      <c r="C185" s="566"/>
      <c r="D185" s="566"/>
      <c r="E185" s="567"/>
      <c r="N185" s="610"/>
    </row>
    <row r="186" spans="1:14" ht="15" customHeight="1" x14ac:dyDescent="0.65">
      <c r="A186" s="565"/>
      <c r="C186" s="566"/>
      <c r="D186" s="566"/>
      <c r="E186" s="567"/>
      <c r="N186" s="610"/>
    </row>
    <row r="187" spans="1:14" ht="15" customHeight="1" x14ac:dyDescent="0.65">
      <c r="A187" s="565"/>
      <c r="C187" s="566"/>
      <c r="D187" s="566"/>
      <c r="E187" s="567"/>
      <c r="N187" s="610"/>
    </row>
    <row r="188" spans="1:14" ht="15" customHeight="1" x14ac:dyDescent="0.65">
      <c r="A188" s="565"/>
      <c r="C188" s="566"/>
      <c r="D188" s="566"/>
      <c r="E188" s="567"/>
      <c r="N188" s="610"/>
    </row>
    <row r="189" spans="1:14" ht="15" customHeight="1" x14ac:dyDescent="0.65">
      <c r="A189" s="565"/>
      <c r="C189" s="566"/>
      <c r="D189" s="566"/>
      <c r="E189" s="567"/>
      <c r="N189" s="610"/>
    </row>
    <row r="190" spans="1:14" ht="15" customHeight="1" x14ac:dyDescent="0.65">
      <c r="A190" s="565"/>
      <c r="C190" s="566"/>
      <c r="D190" s="566"/>
      <c r="E190" s="567"/>
      <c r="N190" s="610"/>
    </row>
    <row r="191" spans="1:14" ht="15" customHeight="1" x14ac:dyDescent="0.65">
      <c r="A191" s="565"/>
      <c r="C191" s="566"/>
      <c r="D191" s="566"/>
      <c r="E191" s="567"/>
      <c r="N191" s="610"/>
    </row>
    <row r="192" spans="1:14" ht="15" customHeight="1" x14ac:dyDescent="0.65">
      <c r="A192" s="565"/>
      <c r="C192" s="566"/>
      <c r="D192" s="566"/>
      <c r="E192" s="567"/>
      <c r="N192" s="610"/>
    </row>
    <row r="193" spans="1:14" ht="15" customHeight="1" x14ac:dyDescent="0.65">
      <c r="A193" s="565"/>
      <c r="C193" s="566"/>
      <c r="D193" s="566"/>
      <c r="E193" s="567"/>
      <c r="N193" s="610"/>
    </row>
    <row r="194" spans="1:14" ht="15" customHeight="1" x14ac:dyDescent="0.65">
      <c r="A194" s="565"/>
      <c r="C194" s="566"/>
      <c r="D194" s="566"/>
      <c r="E194" s="567"/>
      <c r="N194" s="610"/>
    </row>
    <row r="195" spans="1:14" ht="15" customHeight="1" x14ac:dyDescent="0.65">
      <c r="A195" s="565"/>
      <c r="C195" s="566"/>
      <c r="D195" s="566"/>
      <c r="E195" s="567"/>
      <c r="N195" s="610"/>
    </row>
    <row r="196" spans="1:14" ht="15" customHeight="1" x14ac:dyDescent="0.65">
      <c r="A196" s="565"/>
      <c r="C196" s="566"/>
      <c r="D196" s="566"/>
      <c r="E196" s="567"/>
      <c r="N196" s="610"/>
    </row>
    <row r="197" spans="1:14" ht="15" customHeight="1" x14ac:dyDescent="0.65">
      <c r="A197" s="565"/>
      <c r="C197" s="566"/>
      <c r="D197" s="566"/>
      <c r="E197" s="567"/>
      <c r="N197" s="610"/>
    </row>
    <row r="198" spans="1:14" ht="15" customHeight="1" x14ac:dyDescent="0.65">
      <c r="A198" s="565"/>
      <c r="C198" s="566"/>
      <c r="D198" s="566"/>
      <c r="E198" s="567"/>
      <c r="N198" s="610"/>
    </row>
    <row r="199" spans="1:14" ht="15" customHeight="1" x14ac:dyDescent="0.65">
      <c r="A199" s="565"/>
      <c r="C199" s="566"/>
      <c r="D199" s="566"/>
      <c r="E199" s="567"/>
      <c r="N199" s="610"/>
    </row>
    <row r="200" spans="1:14" ht="15" customHeight="1" x14ac:dyDescent="0.65">
      <c r="A200" s="565"/>
      <c r="C200" s="566"/>
      <c r="D200" s="566"/>
      <c r="E200" s="567"/>
      <c r="N200" s="610"/>
    </row>
    <row r="201" spans="1:14" ht="15" customHeight="1" x14ac:dyDescent="0.65">
      <c r="A201" s="565"/>
      <c r="C201" s="566"/>
      <c r="D201" s="566"/>
      <c r="E201" s="567"/>
      <c r="N201" s="610"/>
    </row>
    <row r="202" spans="1:14" ht="15" customHeight="1" x14ac:dyDescent="0.65">
      <c r="A202" s="565"/>
      <c r="C202" s="566"/>
      <c r="D202" s="566"/>
      <c r="E202" s="567"/>
      <c r="N202" s="610"/>
    </row>
    <row r="203" spans="1:14" ht="15" customHeight="1" x14ac:dyDescent="0.65">
      <c r="A203" s="565"/>
      <c r="C203" s="566"/>
      <c r="D203" s="566"/>
      <c r="E203" s="567"/>
      <c r="N203" s="610"/>
    </row>
    <row r="204" spans="1:14" ht="15" customHeight="1" x14ac:dyDescent="0.65">
      <c r="A204" s="565"/>
      <c r="C204" s="566"/>
      <c r="D204" s="566"/>
      <c r="E204" s="567"/>
      <c r="N204" s="610"/>
    </row>
    <row r="205" spans="1:14" ht="15" customHeight="1" x14ac:dyDescent="0.65">
      <c r="A205" s="565"/>
      <c r="C205" s="566"/>
      <c r="D205" s="566"/>
      <c r="E205" s="567"/>
    </row>
    <row r="206" spans="1:14" ht="15" customHeight="1" x14ac:dyDescent="0.65">
      <c r="A206" s="565"/>
      <c r="C206" s="566"/>
      <c r="D206" s="566"/>
      <c r="E206" s="567"/>
    </row>
    <row r="207" spans="1:14" ht="15" customHeight="1" x14ac:dyDescent="0.65">
      <c r="A207" s="565"/>
      <c r="C207" s="566"/>
      <c r="D207" s="566"/>
      <c r="E207" s="567"/>
    </row>
    <row r="208" spans="1:14" ht="15" customHeight="1" x14ac:dyDescent="0.65">
      <c r="A208" s="565"/>
      <c r="C208" s="566"/>
      <c r="D208" s="566"/>
      <c r="E208" s="567"/>
    </row>
    <row r="209" spans="1:5" ht="15" customHeight="1" x14ac:dyDescent="0.65">
      <c r="A209" s="565"/>
      <c r="C209" s="566"/>
      <c r="D209" s="566"/>
      <c r="E209" s="567"/>
    </row>
    <row r="210" spans="1:5" ht="15" customHeight="1" x14ac:dyDescent="0.65">
      <c r="A210" s="565"/>
      <c r="C210" s="566"/>
      <c r="D210" s="566"/>
      <c r="E210" s="567"/>
    </row>
    <row r="211" spans="1:5" ht="15" customHeight="1" x14ac:dyDescent="0.65">
      <c r="A211" s="565"/>
      <c r="C211" s="566"/>
      <c r="D211" s="566"/>
      <c r="E211" s="567"/>
    </row>
    <row r="212" spans="1:5" ht="15" customHeight="1" x14ac:dyDescent="0.65">
      <c r="A212" s="565"/>
      <c r="C212" s="566"/>
      <c r="D212" s="566"/>
      <c r="E212" s="567"/>
    </row>
    <row r="213" spans="1:5" ht="15" customHeight="1" x14ac:dyDescent="0.65">
      <c r="A213" s="565"/>
      <c r="C213" s="566"/>
      <c r="D213" s="566"/>
      <c r="E213" s="567"/>
    </row>
    <row r="214" spans="1:5" ht="15" customHeight="1" x14ac:dyDescent="0.65">
      <c r="A214" s="565"/>
      <c r="C214" s="566"/>
      <c r="D214" s="566"/>
      <c r="E214" s="567"/>
    </row>
    <row r="215" spans="1:5" ht="15" customHeight="1" x14ac:dyDescent="0.65">
      <c r="A215" s="565"/>
      <c r="C215" s="566"/>
      <c r="D215" s="566"/>
      <c r="E215" s="567"/>
    </row>
    <row r="216" spans="1:5" ht="15" customHeight="1" x14ac:dyDescent="0.65">
      <c r="A216" s="565"/>
      <c r="C216" s="566"/>
      <c r="D216" s="566"/>
      <c r="E216" s="567"/>
    </row>
    <row r="217" spans="1:5" ht="15" customHeight="1" x14ac:dyDescent="0.65">
      <c r="A217" s="565"/>
      <c r="C217" s="566"/>
      <c r="D217" s="566"/>
      <c r="E217" s="567"/>
    </row>
    <row r="218" spans="1:5" ht="15" customHeight="1" x14ac:dyDescent="0.65">
      <c r="A218" s="565"/>
      <c r="C218" s="566"/>
      <c r="D218" s="566"/>
      <c r="E218" s="567"/>
    </row>
    <row r="219" spans="1:5" ht="15" customHeight="1" x14ac:dyDescent="0.65">
      <c r="A219" s="565"/>
      <c r="C219" s="566"/>
      <c r="D219" s="566"/>
      <c r="E219" s="567"/>
    </row>
    <row r="220" spans="1:5" ht="15" customHeight="1" x14ac:dyDescent="0.65">
      <c r="A220" s="565"/>
      <c r="C220" s="566"/>
      <c r="D220" s="566"/>
      <c r="E220" s="567"/>
    </row>
    <row r="221" spans="1:5" ht="15" customHeight="1" x14ac:dyDescent="0.65">
      <c r="A221" s="565"/>
      <c r="C221" s="566"/>
      <c r="D221" s="566"/>
      <c r="E221" s="567"/>
    </row>
    <row r="222" spans="1:5" ht="15" customHeight="1" x14ac:dyDescent="0.65">
      <c r="A222" s="565"/>
      <c r="C222" s="566"/>
      <c r="D222" s="566"/>
      <c r="E222" s="567"/>
    </row>
    <row r="223" spans="1:5" ht="15" customHeight="1" x14ac:dyDescent="0.65">
      <c r="A223" s="565"/>
      <c r="C223" s="566"/>
      <c r="D223" s="566"/>
      <c r="E223" s="567"/>
    </row>
    <row r="224" spans="1:5" ht="15" customHeight="1" x14ac:dyDescent="0.65">
      <c r="A224" s="565"/>
      <c r="C224" s="566"/>
      <c r="D224" s="566"/>
      <c r="E224" s="567"/>
    </row>
    <row r="225" spans="1:5" ht="15" customHeight="1" x14ac:dyDescent="0.65">
      <c r="A225" s="565"/>
      <c r="C225" s="566"/>
      <c r="D225" s="566"/>
      <c r="E225" s="567"/>
    </row>
    <row r="226" spans="1:5" ht="15" customHeight="1" x14ac:dyDescent="0.65">
      <c r="A226" s="565"/>
      <c r="C226" s="566"/>
      <c r="D226" s="566"/>
      <c r="E226" s="567"/>
    </row>
    <row r="227" spans="1:5" ht="15" customHeight="1" x14ac:dyDescent="0.65">
      <c r="A227" s="565"/>
      <c r="C227" s="566"/>
      <c r="D227" s="566"/>
      <c r="E227" s="567"/>
    </row>
    <row r="228" spans="1:5" ht="15" customHeight="1" x14ac:dyDescent="0.65">
      <c r="A228" s="565"/>
      <c r="C228" s="566"/>
      <c r="D228" s="566"/>
      <c r="E228" s="567"/>
    </row>
    <row r="229" spans="1:5" ht="15" customHeight="1" x14ac:dyDescent="0.65">
      <c r="A229" s="565"/>
      <c r="C229" s="566"/>
      <c r="D229" s="566"/>
      <c r="E229" s="567"/>
    </row>
    <row r="230" spans="1:5" ht="15" customHeight="1" x14ac:dyDescent="0.65">
      <c r="A230" s="565"/>
      <c r="C230" s="566"/>
      <c r="D230" s="566"/>
      <c r="E230" s="567"/>
    </row>
    <row r="231" spans="1:5" ht="15" customHeight="1" x14ac:dyDescent="0.65">
      <c r="A231" s="565"/>
      <c r="C231" s="566"/>
      <c r="D231" s="566"/>
      <c r="E231" s="567"/>
    </row>
    <row r="232" spans="1:5" ht="15" customHeight="1" x14ac:dyDescent="0.65">
      <c r="A232" s="565"/>
      <c r="C232" s="566"/>
      <c r="D232" s="566"/>
      <c r="E232" s="567"/>
    </row>
    <row r="233" spans="1:5" ht="15" customHeight="1" x14ac:dyDescent="0.65">
      <c r="A233" s="565"/>
      <c r="C233" s="566"/>
      <c r="D233" s="566"/>
      <c r="E233" s="567"/>
    </row>
    <row r="234" spans="1:5" ht="15" customHeight="1" x14ac:dyDescent="0.65">
      <c r="A234" s="565"/>
      <c r="C234" s="566"/>
      <c r="D234" s="566"/>
      <c r="E234" s="567"/>
    </row>
    <row r="235" spans="1:5" ht="15" customHeight="1" x14ac:dyDescent="0.65">
      <c r="A235" s="565"/>
      <c r="C235" s="566"/>
      <c r="D235" s="566"/>
      <c r="E235" s="567"/>
    </row>
    <row r="236" spans="1:5" ht="15" customHeight="1" x14ac:dyDescent="0.65">
      <c r="A236" s="565"/>
      <c r="C236" s="566"/>
      <c r="D236" s="566"/>
      <c r="E236" s="567"/>
    </row>
    <row r="237" spans="1:5" ht="15" customHeight="1" x14ac:dyDescent="0.65">
      <c r="A237" s="565"/>
      <c r="C237" s="566"/>
      <c r="D237" s="566"/>
      <c r="E237" s="567"/>
    </row>
    <row r="238" spans="1:5" ht="15" customHeight="1" x14ac:dyDescent="0.65">
      <c r="A238" s="565"/>
      <c r="C238" s="566"/>
      <c r="D238" s="566"/>
      <c r="E238" s="567"/>
    </row>
    <row r="239" spans="1:5" ht="15" customHeight="1" x14ac:dyDescent="0.65">
      <c r="A239" s="565"/>
      <c r="C239" s="566"/>
      <c r="D239" s="566"/>
      <c r="E239" s="567"/>
    </row>
    <row r="240" spans="1:5" ht="15" customHeight="1" x14ac:dyDescent="0.65">
      <c r="A240" s="565"/>
      <c r="C240" s="566"/>
      <c r="D240" s="566"/>
      <c r="E240" s="567"/>
    </row>
    <row r="241" spans="1:5" ht="15" customHeight="1" x14ac:dyDescent="0.65">
      <c r="A241" s="565"/>
      <c r="C241" s="566"/>
      <c r="D241" s="566"/>
      <c r="E241" s="567"/>
    </row>
    <row r="242" spans="1:5" ht="15" customHeight="1" x14ac:dyDescent="0.65">
      <c r="A242" s="565"/>
      <c r="C242" s="566"/>
      <c r="D242" s="566"/>
      <c r="E242" s="567"/>
    </row>
    <row r="243" spans="1:5" ht="15" customHeight="1" x14ac:dyDescent="0.65">
      <c r="A243" s="565"/>
      <c r="C243" s="566"/>
      <c r="D243" s="566"/>
      <c r="E243" s="567"/>
    </row>
    <row r="244" spans="1:5" ht="15" customHeight="1" x14ac:dyDescent="0.65">
      <c r="A244" s="565"/>
      <c r="C244" s="566"/>
      <c r="D244" s="566"/>
      <c r="E244" s="567"/>
    </row>
    <row r="245" spans="1:5" ht="15" customHeight="1" x14ac:dyDescent="0.65">
      <c r="A245" s="565"/>
      <c r="C245" s="566"/>
      <c r="D245" s="566"/>
      <c r="E245" s="567"/>
    </row>
    <row r="246" spans="1:5" ht="15" customHeight="1" x14ac:dyDescent="0.65">
      <c r="A246" s="565"/>
      <c r="C246" s="566"/>
      <c r="D246" s="566"/>
      <c r="E246" s="567"/>
    </row>
    <row r="247" spans="1:5" ht="15" customHeight="1" x14ac:dyDescent="0.65">
      <c r="A247" s="565"/>
      <c r="C247" s="566"/>
      <c r="D247" s="566"/>
      <c r="E247" s="567"/>
    </row>
    <row r="248" spans="1:5" ht="15" customHeight="1" x14ac:dyDescent="0.65">
      <c r="A248" s="565"/>
      <c r="C248" s="566"/>
      <c r="D248" s="566"/>
      <c r="E248" s="567"/>
    </row>
    <row r="249" spans="1:5" ht="15" customHeight="1" x14ac:dyDescent="0.65">
      <c r="A249" s="565"/>
      <c r="C249" s="566"/>
      <c r="D249" s="566"/>
      <c r="E249" s="567"/>
    </row>
    <row r="250" spans="1:5" ht="15" customHeight="1" x14ac:dyDescent="0.65">
      <c r="A250" s="565"/>
      <c r="C250" s="566"/>
      <c r="D250" s="566"/>
      <c r="E250" s="567"/>
    </row>
    <row r="251" spans="1:5" ht="15" customHeight="1" x14ac:dyDescent="0.65">
      <c r="C251" s="566"/>
      <c r="D251" s="566"/>
      <c r="E251" s="567"/>
    </row>
    <row r="252" spans="1:5" ht="15" customHeight="1" x14ac:dyDescent="0.65">
      <c r="C252" s="566"/>
      <c r="D252" s="566"/>
      <c r="E252" s="567"/>
    </row>
    <row r="253" spans="1:5" ht="15" customHeight="1" x14ac:dyDescent="0.65">
      <c r="C253" s="566"/>
      <c r="D253" s="566"/>
      <c r="E253" s="567"/>
    </row>
    <row r="254" spans="1:5" ht="15" customHeight="1" x14ac:dyDescent="0.65">
      <c r="C254" s="566"/>
      <c r="D254" s="566"/>
      <c r="E254" s="567"/>
    </row>
  </sheetData>
  <sheetProtection password="ED20" sheet="1" objects="1" scenarios="1"/>
  <mergeCells count="34">
    <mergeCell ref="A27:B27"/>
    <mergeCell ref="A28:B28"/>
    <mergeCell ref="A29:B29"/>
    <mergeCell ref="A30:B30"/>
    <mergeCell ref="A20:B20"/>
    <mergeCell ref="A21:B21"/>
    <mergeCell ref="A22:B22"/>
    <mergeCell ref="A26:B26"/>
    <mergeCell ref="A23:B23"/>
    <mergeCell ref="A24:B24"/>
    <mergeCell ref="A25:B25"/>
    <mergeCell ref="A17:B17"/>
    <mergeCell ref="A18:B18"/>
    <mergeCell ref="A3:B3"/>
    <mergeCell ref="A4:B4"/>
    <mergeCell ref="A5:B5"/>
    <mergeCell ref="A6:B6"/>
    <mergeCell ref="A7:B7"/>
    <mergeCell ref="H33:J33"/>
    <mergeCell ref="M33:O33"/>
    <mergeCell ref="A1:E1"/>
    <mergeCell ref="A33:E33"/>
    <mergeCell ref="G1:J1"/>
    <mergeCell ref="L1:O1"/>
    <mergeCell ref="A13:B13"/>
    <mergeCell ref="A14:B14"/>
    <mergeCell ref="A8:B8"/>
    <mergeCell ref="A9:B9"/>
    <mergeCell ref="A10:B10"/>
    <mergeCell ref="A11:B11"/>
    <mergeCell ref="A12:B12"/>
    <mergeCell ref="A19:B19"/>
    <mergeCell ref="A15:B15"/>
    <mergeCell ref="A16:B16"/>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R78"/>
  <sheetViews>
    <sheetView showGridLines="0" topLeftCell="A25" zoomScale="80" zoomScaleNormal="80" workbookViewId="0">
      <selection activeCell="AC7" sqref="AC7"/>
    </sheetView>
  </sheetViews>
  <sheetFormatPr defaultColWidth="15.625" defaultRowHeight="18" customHeight="1" x14ac:dyDescent="0.65"/>
  <cols>
    <col min="1" max="1" width="2.625" style="136" customWidth="1"/>
    <col min="2" max="4" width="15.625" style="137"/>
    <col min="5" max="5" width="15.625" style="157"/>
    <col min="6" max="6" width="2.625" style="157" customWidth="1"/>
    <col min="7" max="7" width="15.625" style="157"/>
    <col min="8" max="10" width="12.625" style="157" customWidth="1"/>
    <col min="11" max="11" width="15.625" style="157"/>
    <col min="12" max="12" width="2.625" style="136" customWidth="1"/>
    <col min="13" max="13" width="15.625" style="136"/>
    <col min="14" max="14" width="15.625" style="137" customWidth="1"/>
    <col min="15" max="15" width="15.625" style="137"/>
    <col min="16" max="16" width="15.625" style="137" customWidth="1"/>
    <col min="17" max="17" width="15.625" style="137"/>
    <col min="18" max="18" width="15.625" style="137" customWidth="1"/>
    <col min="19" max="19" width="15.625" style="137"/>
    <col min="20" max="20" width="2.625" style="137" customWidth="1"/>
    <col min="21" max="22" width="15.625" style="177"/>
    <col min="23" max="43" width="15.625" style="137"/>
    <col min="44" max="16384" width="15.625" style="136"/>
  </cols>
  <sheetData>
    <row r="1" spans="1:43" s="161" customFormat="1" ht="36" customHeight="1" x14ac:dyDescent="0.65">
      <c r="B1" s="792" t="s">
        <v>112</v>
      </c>
      <c r="C1" s="792"/>
      <c r="D1" s="792"/>
      <c r="E1" s="792"/>
      <c r="F1" s="792"/>
      <c r="G1" s="792"/>
      <c r="H1" s="792"/>
      <c r="I1" s="792"/>
      <c r="J1" s="792"/>
      <c r="K1" s="792"/>
      <c r="M1" s="805" t="s">
        <v>382</v>
      </c>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5"/>
      <c r="AP1" s="805"/>
      <c r="AQ1" s="805"/>
    </row>
    <row r="2" spans="1:43" s="161" customFormat="1" ht="36" customHeight="1" x14ac:dyDescent="0.65">
      <c r="A2" s="162"/>
      <c r="B2" s="793" t="s">
        <v>160</v>
      </c>
      <c r="C2" s="794"/>
      <c r="D2" s="794"/>
      <c r="E2" s="794"/>
      <c r="F2" s="794"/>
      <c r="G2" s="794"/>
      <c r="H2" s="794"/>
      <c r="I2" s="794"/>
      <c r="J2" s="794"/>
      <c r="K2" s="795"/>
      <c r="M2" s="793" t="s">
        <v>383</v>
      </c>
      <c r="N2" s="794"/>
      <c r="O2" s="794"/>
      <c r="P2" s="794"/>
      <c r="Q2" s="794"/>
      <c r="R2" s="794"/>
      <c r="S2" s="795"/>
      <c r="T2" s="235"/>
      <c r="U2" s="800" t="s">
        <v>456</v>
      </c>
      <c r="V2" s="800"/>
      <c r="W2" s="800"/>
      <c r="X2" s="800"/>
      <c r="Y2" s="800"/>
      <c r="Z2" s="800"/>
      <c r="AA2" s="800"/>
      <c r="AB2" s="800"/>
      <c r="AC2" s="800"/>
      <c r="AD2" s="800"/>
      <c r="AE2" s="800"/>
      <c r="AF2" s="800"/>
      <c r="AG2" s="800"/>
      <c r="AH2" s="800"/>
      <c r="AI2" s="800"/>
      <c r="AJ2" s="800"/>
      <c r="AK2" s="800"/>
      <c r="AL2" s="800"/>
      <c r="AM2" s="800"/>
      <c r="AN2" s="800"/>
      <c r="AO2" s="800"/>
      <c r="AP2" s="800"/>
      <c r="AQ2" s="800"/>
    </row>
    <row r="3" spans="1:43" ht="36" customHeight="1" x14ac:dyDescent="0.65">
      <c r="A3" s="163"/>
      <c r="B3" s="128"/>
      <c r="C3" s="128"/>
      <c r="D3" s="128"/>
      <c r="E3" s="127"/>
      <c r="F3" s="164"/>
      <c r="G3" s="128"/>
      <c r="H3" s="128"/>
      <c r="I3" s="128"/>
      <c r="J3" s="128"/>
      <c r="K3" s="138"/>
      <c r="M3" s="802" t="s">
        <v>380</v>
      </c>
      <c r="N3" s="802"/>
      <c r="O3" s="617" t="s">
        <v>132</v>
      </c>
      <c r="P3" s="617" t="s">
        <v>117</v>
      </c>
      <c r="Q3" s="617" t="s">
        <v>106</v>
      </c>
      <c r="R3" s="617" t="s">
        <v>153</v>
      </c>
      <c r="S3" s="617" t="s">
        <v>89</v>
      </c>
      <c r="T3" s="211"/>
      <c r="U3" s="803" t="s">
        <v>380</v>
      </c>
      <c r="V3" s="804"/>
      <c r="W3" s="617" t="s">
        <v>133</v>
      </c>
      <c r="X3" s="617" t="s">
        <v>134</v>
      </c>
      <c r="Y3" s="617" t="s">
        <v>135</v>
      </c>
      <c r="Z3" s="617" t="s">
        <v>136</v>
      </c>
      <c r="AA3" s="617" t="s">
        <v>137</v>
      </c>
      <c r="AB3" s="617" t="s">
        <v>138</v>
      </c>
      <c r="AC3" s="617" t="s">
        <v>139</v>
      </c>
      <c r="AD3" s="617" t="s">
        <v>140</v>
      </c>
      <c r="AE3" s="617" t="s">
        <v>141</v>
      </c>
      <c r="AF3" s="617" t="s">
        <v>142</v>
      </c>
      <c r="AG3" s="617" t="s">
        <v>143</v>
      </c>
      <c r="AH3" s="617" t="s">
        <v>144</v>
      </c>
      <c r="AI3" s="617" t="s">
        <v>145</v>
      </c>
      <c r="AJ3" s="617" t="s">
        <v>146</v>
      </c>
      <c r="AK3" s="617" t="s">
        <v>147</v>
      </c>
      <c r="AL3" s="617" t="s">
        <v>148</v>
      </c>
      <c r="AM3" s="617" t="s">
        <v>149</v>
      </c>
      <c r="AN3" s="617" t="s">
        <v>150</v>
      </c>
      <c r="AO3" s="617" t="s">
        <v>151</v>
      </c>
      <c r="AP3" s="617" t="s">
        <v>152</v>
      </c>
      <c r="AQ3" s="617" t="s">
        <v>381</v>
      </c>
    </row>
    <row r="4" spans="1:43" ht="18" customHeight="1" x14ac:dyDescent="0.65">
      <c r="A4" s="163"/>
      <c r="B4" s="128"/>
      <c r="C4" s="128"/>
      <c r="D4" s="128"/>
      <c r="E4" s="139"/>
      <c r="F4" s="164"/>
      <c r="G4" s="796" t="s">
        <v>35</v>
      </c>
      <c r="H4" s="796"/>
      <c r="I4" s="796"/>
      <c r="J4" s="796"/>
      <c r="K4" s="139"/>
      <c r="M4" s="258" t="s">
        <v>116</v>
      </c>
      <c r="N4" s="259"/>
      <c r="O4" s="242" t="e">
        <f>AQ4/$P$4</f>
        <v>#DIV/0!</v>
      </c>
      <c r="P4" s="393">
        <f>AQ11</f>
        <v>0</v>
      </c>
      <c r="Q4" s="242" t="e">
        <f>O4*P4</f>
        <v>#DIV/0!</v>
      </c>
      <c r="R4" s="703">
        <v>10.5</v>
      </c>
      <c r="S4" s="242" t="e">
        <f>Q4*R4</f>
        <v>#DIV/0!</v>
      </c>
      <c r="T4" s="211"/>
      <c r="U4" s="801" t="s">
        <v>116</v>
      </c>
      <c r="V4" s="801"/>
      <c r="W4" s="141"/>
      <c r="X4" s="141"/>
      <c r="Y4" s="141"/>
      <c r="Z4" s="141"/>
      <c r="AA4" s="141"/>
      <c r="AB4" s="141"/>
      <c r="AC4" s="141"/>
      <c r="AD4" s="141"/>
      <c r="AE4" s="141"/>
      <c r="AF4" s="141"/>
      <c r="AG4" s="141"/>
      <c r="AH4" s="141"/>
      <c r="AI4" s="141"/>
      <c r="AJ4" s="141"/>
      <c r="AK4" s="141"/>
      <c r="AL4" s="141"/>
      <c r="AM4" s="141"/>
      <c r="AN4" s="141"/>
      <c r="AO4" s="141"/>
      <c r="AP4" s="141"/>
      <c r="AQ4" s="242">
        <f>SUM(W4:AP4)</f>
        <v>0</v>
      </c>
    </row>
    <row r="5" spans="1:43" ht="18" customHeight="1" x14ac:dyDescent="0.65">
      <c r="A5" s="163"/>
      <c r="B5" s="128"/>
      <c r="C5" s="128"/>
      <c r="D5" s="128"/>
      <c r="E5" s="139"/>
      <c r="F5" s="164"/>
      <c r="G5" s="142" t="s">
        <v>84</v>
      </c>
      <c r="H5" s="142"/>
      <c r="I5" s="128"/>
      <c r="J5" s="797"/>
      <c r="K5" s="141">
        <v>0</v>
      </c>
      <c r="M5" s="258" t="s">
        <v>119</v>
      </c>
      <c r="N5" s="259"/>
      <c r="O5" s="242" t="e">
        <f>AQ5/$P$4</f>
        <v>#DIV/0!</v>
      </c>
      <c r="P5" s="393">
        <f>P4</f>
        <v>0</v>
      </c>
      <c r="Q5" s="242" t="e">
        <f>O5*P5</f>
        <v>#DIV/0!</v>
      </c>
      <c r="R5" s="394">
        <f>$R$4</f>
        <v>10.5</v>
      </c>
      <c r="S5" s="242" t="e">
        <f>Q5*R5</f>
        <v>#DIV/0!</v>
      </c>
      <c r="T5" s="211"/>
      <c r="U5" s="801" t="s">
        <v>119</v>
      </c>
      <c r="V5" s="801"/>
      <c r="W5" s="141"/>
      <c r="X5" s="141"/>
      <c r="Y5" s="141"/>
      <c r="Z5" s="141"/>
      <c r="AA5" s="141"/>
      <c r="AB5" s="141"/>
      <c r="AC5" s="141"/>
      <c r="AD5" s="141"/>
      <c r="AE5" s="141"/>
      <c r="AF5" s="141"/>
      <c r="AG5" s="141"/>
      <c r="AH5" s="141"/>
      <c r="AI5" s="141"/>
      <c r="AJ5" s="141"/>
      <c r="AK5" s="141"/>
      <c r="AL5" s="141"/>
      <c r="AM5" s="141"/>
      <c r="AN5" s="141"/>
      <c r="AO5" s="141"/>
      <c r="AP5" s="141"/>
      <c r="AQ5" s="242">
        <f>SUM(W5:AP5)</f>
        <v>0</v>
      </c>
    </row>
    <row r="6" spans="1:43" ht="18" customHeight="1" x14ac:dyDescent="0.65">
      <c r="A6" s="163"/>
      <c r="B6" s="128" t="s">
        <v>113</v>
      </c>
      <c r="C6" s="128"/>
      <c r="D6" s="128"/>
      <c r="E6" s="388">
        <v>0.06</v>
      </c>
      <c r="F6" s="164"/>
      <c r="G6" s="142" t="s">
        <v>312</v>
      </c>
      <c r="H6" s="142"/>
      <c r="I6" s="128"/>
      <c r="J6" s="797"/>
      <c r="K6" s="141">
        <v>0</v>
      </c>
      <c r="M6" s="612" t="s">
        <v>462</v>
      </c>
      <c r="N6" s="259"/>
      <c r="O6" s="242" t="e">
        <f>AQ6/$P$4</f>
        <v>#DIV/0!</v>
      </c>
      <c r="P6" s="393">
        <f>P4</f>
        <v>0</v>
      </c>
      <c r="Q6" s="242" t="e">
        <f>O6*P6</f>
        <v>#DIV/0!</v>
      </c>
      <c r="R6" s="394">
        <f>$R$4</f>
        <v>10.5</v>
      </c>
      <c r="S6" s="242" t="e">
        <f>Q6*R6</f>
        <v>#DIV/0!</v>
      </c>
      <c r="T6" s="211"/>
      <c r="U6" s="808" t="s">
        <v>462</v>
      </c>
      <c r="V6" s="801"/>
      <c r="W6" s="141"/>
      <c r="X6" s="141"/>
      <c r="Y6" s="141"/>
      <c r="Z6" s="141"/>
      <c r="AA6" s="141"/>
      <c r="AB6" s="141"/>
      <c r="AC6" s="141"/>
      <c r="AD6" s="141"/>
      <c r="AE6" s="141"/>
      <c r="AF6" s="141"/>
      <c r="AG6" s="141"/>
      <c r="AH6" s="141"/>
      <c r="AI6" s="141"/>
      <c r="AJ6" s="141"/>
      <c r="AK6" s="141"/>
      <c r="AL6" s="141"/>
      <c r="AM6" s="141"/>
      <c r="AN6" s="141"/>
      <c r="AO6" s="141"/>
      <c r="AP6" s="141"/>
      <c r="AQ6" s="242">
        <f>SUM(W6:AP6)</f>
        <v>0</v>
      </c>
    </row>
    <row r="7" spans="1:43" ht="18" customHeight="1" x14ac:dyDescent="0.65">
      <c r="A7" s="163"/>
      <c r="B7" s="128" t="s">
        <v>102</v>
      </c>
      <c r="C7" s="128"/>
      <c r="D7" s="166"/>
      <c r="E7" s="389">
        <v>7.0000000000000007E-2</v>
      </c>
      <c r="F7" s="164"/>
      <c r="G7" s="128" t="s">
        <v>82</v>
      </c>
      <c r="H7" s="128"/>
      <c r="I7" s="128"/>
      <c r="J7" s="128"/>
      <c r="K7" s="141">
        <v>0</v>
      </c>
      <c r="M7" s="258" t="s">
        <v>121</v>
      </c>
      <c r="N7" s="259"/>
      <c r="O7" s="242" t="e">
        <f>AQ7/$P$4</f>
        <v>#DIV/0!</v>
      </c>
      <c r="P7" s="393">
        <f>P4</f>
        <v>0</v>
      </c>
      <c r="Q7" s="242" t="e">
        <f>O7*P7</f>
        <v>#DIV/0!</v>
      </c>
      <c r="R7" s="394">
        <f>$R$4</f>
        <v>10.5</v>
      </c>
      <c r="S7" s="242" t="e">
        <f>Q7*R7</f>
        <v>#DIV/0!</v>
      </c>
      <c r="T7" s="211"/>
      <c r="U7" s="801" t="s">
        <v>121</v>
      </c>
      <c r="V7" s="801"/>
      <c r="W7" s="141"/>
      <c r="X7" s="141"/>
      <c r="Y7" s="141"/>
      <c r="Z7" s="141"/>
      <c r="AA7" s="141"/>
      <c r="AB7" s="141"/>
      <c r="AC7" s="141"/>
      <c r="AD7" s="141"/>
      <c r="AE7" s="141"/>
      <c r="AF7" s="141"/>
      <c r="AG7" s="141"/>
      <c r="AH7" s="141"/>
      <c r="AI7" s="141"/>
      <c r="AJ7" s="141"/>
      <c r="AK7" s="141"/>
      <c r="AL7" s="141"/>
      <c r="AM7" s="141"/>
      <c r="AN7" s="141"/>
      <c r="AO7" s="141"/>
      <c r="AP7" s="141"/>
      <c r="AQ7" s="242">
        <f>SUM(W7:AP7)</f>
        <v>0</v>
      </c>
    </row>
    <row r="8" spans="1:43" ht="18" customHeight="1" x14ac:dyDescent="0.65">
      <c r="A8" s="163"/>
      <c r="B8" s="128" t="s">
        <v>310</v>
      </c>
      <c r="C8" s="128"/>
      <c r="D8" s="164"/>
      <c r="E8" s="388">
        <v>0.03</v>
      </c>
      <c r="F8" s="164"/>
      <c r="G8" s="142" t="s">
        <v>369</v>
      </c>
      <c r="H8" s="128"/>
      <c r="I8" s="128"/>
      <c r="J8" s="167"/>
      <c r="K8" s="242">
        <f>'Refurb &amp; Holding Calc'!E28</f>
        <v>0</v>
      </c>
      <c r="M8" s="258" t="s">
        <v>122</v>
      </c>
      <c r="N8" s="259"/>
      <c r="O8" s="242" t="e">
        <f>AQ8/$P$4</f>
        <v>#DIV/0!</v>
      </c>
      <c r="P8" s="393">
        <f>P4</f>
        <v>0</v>
      </c>
      <c r="Q8" s="242" t="e">
        <f>O8*P8</f>
        <v>#DIV/0!</v>
      </c>
      <c r="R8" s="394">
        <f>$R$4</f>
        <v>10.5</v>
      </c>
      <c r="S8" s="242" t="e">
        <f>Q8*R8</f>
        <v>#DIV/0!</v>
      </c>
      <c r="T8" s="211"/>
      <c r="U8" s="801" t="s">
        <v>122</v>
      </c>
      <c r="V8" s="801"/>
      <c r="W8" s="141"/>
      <c r="X8" s="141"/>
      <c r="Y8" s="141"/>
      <c r="Z8" s="141"/>
      <c r="AA8" s="141"/>
      <c r="AB8" s="141"/>
      <c r="AC8" s="141"/>
      <c r="AD8" s="141"/>
      <c r="AE8" s="141"/>
      <c r="AF8" s="141"/>
      <c r="AG8" s="141"/>
      <c r="AH8" s="141"/>
      <c r="AI8" s="141"/>
      <c r="AJ8" s="141"/>
      <c r="AK8" s="141"/>
      <c r="AL8" s="141"/>
      <c r="AM8" s="141"/>
      <c r="AN8" s="141"/>
      <c r="AO8" s="141"/>
      <c r="AP8" s="141"/>
      <c r="AQ8" s="242">
        <f>SUM(W8:AP8)</f>
        <v>0</v>
      </c>
    </row>
    <row r="9" spans="1:43" ht="18" customHeight="1" x14ac:dyDescent="0.65">
      <c r="A9" s="163"/>
      <c r="B9" s="128" t="s">
        <v>191</v>
      </c>
      <c r="C9" s="128"/>
      <c r="D9" s="164"/>
      <c r="E9" s="388" t="str">
        <f>Comparatives!K54</f>
        <v/>
      </c>
      <c r="F9" s="164"/>
      <c r="G9" s="128" t="s">
        <v>31</v>
      </c>
      <c r="H9" s="128"/>
      <c r="I9" s="128"/>
      <c r="J9" s="128"/>
      <c r="K9" s="242">
        <f>'Refurb &amp; Holding Calc'!E29</f>
        <v>0</v>
      </c>
      <c r="M9" s="168"/>
      <c r="N9" s="168"/>
      <c r="O9" s="129"/>
      <c r="P9" s="139"/>
      <c r="Q9" s="127"/>
      <c r="R9" s="127"/>
      <c r="S9" s="127"/>
      <c r="T9" s="211"/>
      <c r="U9" s="168"/>
      <c r="V9" s="168"/>
      <c r="W9" s="143"/>
      <c r="X9" s="143"/>
      <c r="Y9" s="143"/>
      <c r="Z9" s="143"/>
      <c r="AA9" s="143"/>
      <c r="AB9" s="143"/>
      <c r="AC9" s="143"/>
      <c r="AD9" s="143"/>
      <c r="AE9" s="143"/>
      <c r="AF9" s="143"/>
      <c r="AG9" s="143"/>
      <c r="AH9" s="143"/>
      <c r="AI9" s="143"/>
      <c r="AJ9" s="143"/>
      <c r="AK9" s="143"/>
      <c r="AL9" s="143"/>
      <c r="AM9" s="143"/>
      <c r="AN9" s="143"/>
      <c r="AO9" s="143"/>
      <c r="AP9" s="143"/>
      <c r="AQ9" s="143"/>
    </row>
    <row r="10" spans="1:43" ht="18" customHeight="1" x14ac:dyDescent="0.65">
      <c r="A10" s="163"/>
      <c r="B10" s="128"/>
      <c r="C10" s="128"/>
      <c r="D10" s="128"/>
      <c r="E10" s="139"/>
      <c r="F10" s="164"/>
      <c r="G10" s="128" t="s">
        <v>357</v>
      </c>
      <c r="H10" s="128"/>
      <c r="I10" s="128"/>
      <c r="J10" s="128"/>
      <c r="K10" s="141">
        <v>0</v>
      </c>
      <c r="M10" s="260" t="s">
        <v>379</v>
      </c>
      <c r="N10" s="261"/>
      <c r="O10" s="395" t="e">
        <f>SUM(O4:O8)</f>
        <v>#DIV/0!</v>
      </c>
      <c r="P10" s="139"/>
      <c r="Q10" s="395" t="e">
        <f>SUM(Q4:Q8)</f>
        <v>#DIV/0!</v>
      </c>
      <c r="R10" s="127"/>
      <c r="S10" s="395" t="e">
        <f>SUM(S4:S8)</f>
        <v>#DIV/0!</v>
      </c>
      <c r="T10" s="211"/>
      <c r="U10" s="807" t="s">
        <v>379</v>
      </c>
      <c r="V10" s="807"/>
      <c r="W10" s="395">
        <f t="shared" ref="W10:AP10" si="0">SUM(W4:W8)</f>
        <v>0</v>
      </c>
      <c r="X10" s="395">
        <f t="shared" si="0"/>
        <v>0</v>
      </c>
      <c r="Y10" s="395">
        <f t="shared" si="0"/>
        <v>0</v>
      </c>
      <c r="Z10" s="395">
        <f t="shared" si="0"/>
        <v>0</v>
      </c>
      <c r="AA10" s="395">
        <f t="shared" si="0"/>
        <v>0</v>
      </c>
      <c r="AB10" s="395">
        <f t="shared" si="0"/>
        <v>0</v>
      </c>
      <c r="AC10" s="395">
        <f t="shared" si="0"/>
        <v>0</v>
      </c>
      <c r="AD10" s="395">
        <f t="shared" si="0"/>
        <v>0</v>
      </c>
      <c r="AE10" s="395">
        <f t="shared" si="0"/>
        <v>0</v>
      </c>
      <c r="AF10" s="395">
        <f t="shared" si="0"/>
        <v>0</v>
      </c>
      <c r="AG10" s="395">
        <f t="shared" si="0"/>
        <v>0</v>
      </c>
      <c r="AH10" s="395">
        <f t="shared" si="0"/>
        <v>0</v>
      </c>
      <c r="AI10" s="395">
        <f t="shared" si="0"/>
        <v>0</v>
      </c>
      <c r="AJ10" s="395">
        <f t="shared" si="0"/>
        <v>0</v>
      </c>
      <c r="AK10" s="395">
        <f t="shared" si="0"/>
        <v>0</v>
      </c>
      <c r="AL10" s="395">
        <f t="shared" si="0"/>
        <v>0</v>
      </c>
      <c r="AM10" s="395">
        <f t="shared" si="0"/>
        <v>0</v>
      </c>
      <c r="AN10" s="395">
        <f t="shared" si="0"/>
        <v>0</v>
      </c>
      <c r="AO10" s="395">
        <f t="shared" si="0"/>
        <v>0</v>
      </c>
      <c r="AP10" s="395">
        <f t="shared" si="0"/>
        <v>0</v>
      </c>
      <c r="AQ10" s="395">
        <f>SUM(W10:AP10)</f>
        <v>0</v>
      </c>
    </row>
    <row r="11" spans="1:43" ht="18" customHeight="1" x14ac:dyDescent="0.65">
      <c r="A11" s="163"/>
      <c r="B11" s="615" t="s">
        <v>25</v>
      </c>
      <c r="C11" s="618"/>
      <c r="D11" s="618"/>
      <c r="E11" s="139"/>
      <c r="F11" s="164"/>
      <c r="G11" s="128" t="s">
        <v>9</v>
      </c>
      <c r="H11" s="128"/>
      <c r="I11" s="128"/>
      <c r="J11" s="128"/>
      <c r="K11" s="141">
        <v>0</v>
      </c>
      <c r="M11" s="129"/>
      <c r="N11" s="129"/>
      <c r="O11" s="129"/>
      <c r="P11" s="139"/>
      <c r="Q11" s="127"/>
      <c r="R11" s="127"/>
      <c r="S11" s="143"/>
      <c r="T11" s="211"/>
      <c r="U11" s="168" t="s">
        <v>452</v>
      </c>
      <c r="V11" s="168"/>
      <c r="W11" s="139" t="str">
        <f>IF(W4&gt;0,1,"")</f>
        <v/>
      </c>
      <c r="X11" s="139" t="str">
        <f t="shared" ref="X11:AP11" si="1">IF(X4&gt;0,1,"")</f>
        <v/>
      </c>
      <c r="Y11" s="139" t="str">
        <f t="shared" si="1"/>
        <v/>
      </c>
      <c r="Z11" s="139" t="str">
        <f t="shared" si="1"/>
        <v/>
      </c>
      <c r="AA11" s="139" t="str">
        <f t="shared" si="1"/>
        <v/>
      </c>
      <c r="AB11" s="139" t="str">
        <f t="shared" si="1"/>
        <v/>
      </c>
      <c r="AC11" s="139" t="str">
        <f t="shared" si="1"/>
        <v/>
      </c>
      <c r="AD11" s="139" t="str">
        <f t="shared" si="1"/>
        <v/>
      </c>
      <c r="AE11" s="139" t="str">
        <f t="shared" si="1"/>
        <v/>
      </c>
      <c r="AF11" s="139" t="str">
        <f t="shared" si="1"/>
        <v/>
      </c>
      <c r="AG11" s="139" t="str">
        <f t="shared" si="1"/>
        <v/>
      </c>
      <c r="AH11" s="139" t="str">
        <f t="shared" si="1"/>
        <v/>
      </c>
      <c r="AI11" s="139" t="str">
        <f t="shared" si="1"/>
        <v/>
      </c>
      <c r="AJ11" s="139" t="str">
        <f t="shared" si="1"/>
        <v/>
      </c>
      <c r="AK11" s="139" t="str">
        <f t="shared" si="1"/>
        <v/>
      </c>
      <c r="AL11" s="139" t="str">
        <f t="shared" si="1"/>
        <v/>
      </c>
      <c r="AM11" s="139" t="str">
        <f t="shared" si="1"/>
        <v/>
      </c>
      <c r="AN11" s="139" t="str">
        <f t="shared" si="1"/>
        <v/>
      </c>
      <c r="AO11" s="139" t="str">
        <f t="shared" si="1"/>
        <v/>
      </c>
      <c r="AP11" s="139" t="str">
        <f t="shared" si="1"/>
        <v/>
      </c>
      <c r="AQ11" s="452">
        <f>SUM(W11:AP11)</f>
        <v>0</v>
      </c>
    </row>
    <row r="12" spans="1:43" ht="18" customHeight="1" x14ac:dyDescent="0.65">
      <c r="A12" s="163"/>
      <c r="B12" s="142" t="s">
        <v>8</v>
      </c>
      <c r="C12" s="128"/>
      <c r="D12" s="169"/>
      <c r="E12" s="242">
        <f>'Executive Summary'!C10</f>
        <v>0</v>
      </c>
      <c r="F12" s="164"/>
      <c r="G12" s="128" t="s">
        <v>10</v>
      </c>
      <c r="H12" s="128"/>
      <c r="I12" s="128"/>
      <c r="J12" s="128"/>
      <c r="K12" s="141">
        <v>0</v>
      </c>
      <c r="M12" s="809" t="s">
        <v>455</v>
      </c>
      <c r="N12" s="810"/>
      <c r="O12" s="810"/>
      <c r="P12" s="810"/>
      <c r="Q12" s="810"/>
      <c r="R12" s="810"/>
      <c r="S12" s="811"/>
      <c r="T12" s="211"/>
      <c r="U12" s="818" t="s">
        <v>457</v>
      </c>
      <c r="V12" s="818"/>
      <c r="W12" s="818"/>
      <c r="X12" s="818"/>
      <c r="Y12" s="818"/>
      <c r="Z12" s="818"/>
      <c r="AA12" s="818"/>
      <c r="AB12" s="143"/>
      <c r="AC12" s="143"/>
      <c r="AD12" s="143"/>
      <c r="AE12" s="143"/>
      <c r="AF12" s="143"/>
      <c r="AG12" s="143"/>
      <c r="AH12" s="143"/>
      <c r="AI12" s="143"/>
      <c r="AJ12" s="143"/>
      <c r="AK12" s="143"/>
      <c r="AL12" s="143"/>
      <c r="AM12" s="143"/>
      <c r="AN12" s="143"/>
      <c r="AO12" s="143"/>
      <c r="AP12" s="143"/>
      <c r="AQ12" s="143"/>
    </row>
    <row r="13" spans="1:43" ht="18" customHeight="1" x14ac:dyDescent="0.65">
      <c r="A13" s="163"/>
      <c r="B13" s="142" t="s">
        <v>378</v>
      </c>
      <c r="C13" s="128"/>
      <c r="D13" s="169"/>
      <c r="E13" s="242">
        <f>Comparatives!$I$38</f>
        <v>0</v>
      </c>
      <c r="F13" s="164"/>
      <c r="G13" s="128" t="s">
        <v>11</v>
      </c>
      <c r="H13" s="128"/>
      <c r="I13" s="128"/>
      <c r="J13" s="128"/>
      <c r="K13" s="141">
        <v>0</v>
      </c>
      <c r="M13" s="812"/>
      <c r="N13" s="813"/>
      <c r="O13" s="813"/>
      <c r="P13" s="813"/>
      <c r="Q13" s="813"/>
      <c r="R13" s="813"/>
      <c r="S13" s="814"/>
      <c r="T13" s="211"/>
      <c r="U13" s="818"/>
      <c r="V13" s="818"/>
      <c r="W13" s="818"/>
      <c r="X13" s="818"/>
      <c r="Y13" s="818"/>
      <c r="Z13" s="818"/>
      <c r="AA13" s="818"/>
      <c r="AB13" s="143"/>
      <c r="AC13" s="143"/>
      <c r="AD13" s="143"/>
      <c r="AE13" s="143"/>
      <c r="AF13" s="143"/>
      <c r="AG13" s="143"/>
      <c r="AH13" s="143"/>
      <c r="AI13" s="143"/>
      <c r="AJ13" s="143"/>
      <c r="AK13" s="143"/>
      <c r="AL13" s="143"/>
      <c r="AM13" s="143"/>
      <c r="AN13" s="143"/>
      <c r="AO13" s="143"/>
      <c r="AP13" s="143"/>
      <c r="AQ13" s="143"/>
    </row>
    <row r="14" spans="1:43" ht="18" customHeight="1" x14ac:dyDescent="0.65">
      <c r="A14" s="163"/>
      <c r="B14" s="142" t="s">
        <v>67</v>
      </c>
      <c r="C14" s="128"/>
      <c r="D14" s="169"/>
      <c r="E14" s="242">
        <f>Comparatives!$I$19</f>
        <v>0</v>
      </c>
      <c r="F14" s="164"/>
      <c r="G14" s="128" t="s">
        <v>12</v>
      </c>
      <c r="H14" s="128"/>
      <c r="I14" s="128"/>
      <c r="J14" s="128"/>
      <c r="K14" s="141">
        <v>0</v>
      </c>
      <c r="M14" s="816" t="s">
        <v>380</v>
      </c>
      <c r="N14" s="816"/>
      <c r="O14" s="815" t="s">
        <v>118</v>
      </c>
      <c r="P14" s="815" t="s">
        <v>117</v>
      </c>
      <c r="Q14" s="815" t="s">
        <v>106</v>
      </c>
      <c r="R14" s="815" t="s">
        <v>153</v>
      </c>
      <c r="S14" s="815" t="s">
        <v>89</v>
      </c>
      <c r="T14" s="211"/>
      <c r="U14" s="816" t="s">
        <v>380</v>
      </c>
      <c r="V14" s="816"/>
      <c r="W14" s="815" t="s">
        <v>118</v>
      </c>
      <c r="X14" s="815" t="s">
        <v>117</v>
      </c>
      <c r="Y14" s="815" t="s">
        <v>106</v>
      </c>
      <c r="Z14" s="815" t="s">
        <v>153</v>
      </c>
      <c r="AA14" s="815" t="s">
        <v>89</v>
      </c>
      <c r="AB14" s="143"/>
      <c r="AC14" s="143"/>
      <c r="AD14" s="143"/>
      <c r="AE14" s="143"/>
      <c r="AF14" s="143"/>
      <c r="AG14" s="143"/>
      <c r="AH14" s="143"/>
      <c r="AI14" s="143"/>
      <c r="AJ14" s="143"/>
      <c r="AK14" s="143"/>
      <c r="AL14" s="143"/>
      <c r="AM14" s="143"/>
      <c r="AN14" s="143"/>
      <c r="AO14" s="143"/>
      <c r="AP14" s="143"/>
      <c r="AQ14" s="143"/>
    </row>
    <row r="15" spans="1:43" ht="18" customHeight="1" x14ac:dyDescent="0.65">
      <c r="A15" s="163"/>
      <c r="B15" s="142" t="s">
        <v>29</v>
      </c>
      <c r="C15" s="128"/>
      <c r="D15" s="169"/>
      <c r="E15" s="242">
        <f>'Property Details'!$E$26</f>
        <v>0</v>
      </c>
      <c r="F15" s="164"/>
      <c r="G15" s="142" t="str">
        <f>CONCATENATE("Holding Costs (",'Refurb &amp; Holding Calc'!B35," Months)")</f>
        <v>Holding Costs (0 Months)</v>
      </c>
      <c r="H15" s="128"/>
      <c r="I15" s="128"/>
      <c r="J15" s="616"/>
      <c r="K15" s="390">
        <f>'Refurb &amp; Holding Calc'!D46</f>
        <v>0</v>
      </c>
      <c r="M15" s="816"/>
      <c r="N15" s="816"/>
      <c r="O15" s="815"/>
      <c r="P15" s="815"/>
      <c r="Q15" s="815"/>
      <c r="R15" s="815"/>
      <c r="S15" s="815"/>
      <c r="T15" s="211"/>
      <c r="U15" s="816"/>
      <c r="V15" s="816"/>
      <c r="W15" s="815"/>
      <c r="X15" s="815"/>
      <c r="Y15" s="815"/>
      <c r="Z15" s="815"/>
      <c r="AA15" s="815"/>
      <c r="AB15" s="143"/>
      <c r="AC15" s="143"/>
      <c r="AD15" s="143"/>
      <c r="AE15" s="143"/>
      <c r="AF15" s="143"/>
      <c r="AG15" s="143"/>
      <c r="AH15" s="143"/>
      <c r="AI15" s="143"/>
      <c r="AJ15" s="143"/>
      <c r="AK15" s="143"/>
      <c r="AL15" s="143"/>
      <c r="AM15" s="143"/>
      <c r="AN15" s="143"/>
      <c r="AO15" s="143"/>
      <c r="AP15" s="143"/>
      <c r="AQ15" s="143"/>
    </row>
    <row r="16" spans="1:43" ht="18" customHeight="1" x14ac:dyDescent="0.65">
      <c r="A16" s="163"/>
      <c r="B16" s="128" t="s">
        <v>83</v>
      </c>
      <c r="C16" s="128"/>
      <c r="D16" s="169"/>
      <c r="E16" s="141">
        <v>0</v>
      </c>
      <c r="F16" s="164"/>
      <c r="G16" s="128" t="s">
        <v>13</v>
      </c>
      <c r="H16" s="128"/>
      <c r="I16" s="128"/>
      <c r="J16" s="128"/>
      <c r="K16" s="141">
        <v>0</v>
      </c>
      <c r="M16" s="204" t="s">
        <v>121</v>
      </c>
      <c r="N16" s="203"/>
      <c r="O16" s="152">
        <v>150</v>
      </c>
      <c r="P16" s="393">
        <f>$P$4</f>
        <v>0</v>
      </c>
      <c r="Q16" s="242">
        <f>O16*P16</f>
        <v>0</v>
      </c>
      <c r="R16" s="144">
        <v>11</v>
      </c>
      <c r="S16" s="242">
        <f t="shared" ref="S16:S29" si="2">Q16*R16</f>
        <v>0</v>
      </c>
      <c r="T16" s="211"/>
      <c r="U16" s="204" t="s">
        <v>154</v>
      </c>
      <c r="V16" s="215"/>
      <c r="W16" s="141">
        <v>0</v>
      </c>
      <c r="X16" s="140">
        <v>0</v>
      </c>
      <c r="Y16" s="613">
        <f>W16*X16</f>
        <v>0</v>
      </c>
      <c r="Z16" s="140">
        <v>0</v>
      </c>
      <c r="AA16" s="613">
        <f>Y16*Z16</f>
        <v>0</v>
      </c>
      <c r="AB16" s="143"/>
      <c r="AC16" s="143"/>
      <c r="AD16" s="143"/>
      <c r="AE16" s="143"/>
      <c r="AF16" s="143"/>
      <c r="AG16" s="143"/>
      <c r="AH16" s="143"/>
      <c r="AI16" s="143"/>
      <c r="AJ16" s="143"/>
      <c r="AK16" s="143"/>
      <c r="AL16" s="143"/>
      <c r="AM16" s="143"/>
      <c r="AN16" s="143"/>
      <c r="AO16" s="143"/>
      <c r="AP16" s="143"/>
      <c r="AQ16" s="143"/>
    </row>
    <row r="17" spans="1:44" ht="18" customHeight="1" x14ac:dyDescent="0.65">
      <c r="A17" s="163"/>
      <c r="B17" s="164"/>
      <c r="C17" s="164"/>
      <c r="D17" s="164"/>
      <c r="E17" s="127"/>
      <c r="F17" s="164"/>
      <c r="G17" s="128" t="s">
        <v>14</v>
      </c>
      <c r="H17" s="128"/>
      <c r="I17" s="128"/>
      <c r="J17" s="128"/>
      <c r="K17" s="141">
        <v>0</v>
      </c>
      <c r="M17" s="204" t="s">
        <v>125</v>
      </c>
      <c r="N17" s="203"/>
      <c r="O17" s="152">
        <v>100</v>
      </c>
      <c r="P17" s="393">
        <f t="shared" ref="P17:P29" si="3">$P$4</f>
        <v>0</v>
      </c>
      <c r="Q17" s="242">
        <f>O17*P17</f>
        <v>0</v>
      </c>
      <c r="R17" s="144">
        <v>11</v>
      </c>
      <c r="S17" s="242">
        <f t="shared" si="2"/>
        <v>0</v>
      </c>
      <c r="T17" s="211"/>
      <c r="U17" s="806" t="s">
        <v>155</v>
      </c>
      <c r="V17" s="806"/>
      <c r="W17" s="141">
        <v>0</v>
      </c>
      <c r="X17" s="393">
        <f>X16</f>
        <v>0</v>
      </c>
      <c r="Y17" s="613">
        <f>W17*X17</f>
        <v>0</v>
      </c>
      <c r="Z17" s="393">
        <f>Z16</f>
        <v>0</v>
      </c>
      <c r="AA17" s="613">
        <f>Y17*Z17</f>
        <v>0</v>
      </c>
      <c r="AB17" s="143"/>
      <c r="AC17" s="143"/>
      <c r="AD17" s="143"/>
      <c r="AE17" s="143"/>
      <c r="AF17" s="143"/>
      <c r="AG17" s="143"/>
      <c r="AH17" s="143"/>
      <c r="AI17" s="143"/>
      <c r="AJ17" s="143"/>
      <c r="AK17" s="143"/>
      <c r="AL17" s="143"/>
      <c r="AM17" s="143"/>
      <c r="AN17" s="143"/>
      <c r="AO17" s="143"/>
      <c r="AP17" s="143"/>
      <c r="AQ17" s="143"/>
    </row>
    <row r="18" spans="1:44" ht="18" customHeight="1" x14ac:dyDescent="0.65">
      <c r="A18" s="163"/>
      <c r="B18" s="615" t="s">
        <v>383</v>
      </c>
      <c r="C18" s="164"/>
      <c r="D18" s="164"/>
      <c r="E18" s="127"/>
      <c r="F18" s="164"/>
      <c r="G18" s="128" t="s">
        <v>15</v>
      </c>
      <c r="H18" s="128"/>
      <c r="I18" s="128"/>
      <c r="J18" s="128"/>
      <c r="K18" s="141">
        <v>0</v>
      </c>
      <c r="M18" s="204" t="s">
        <v>126</v>
      </c>
      <c r="N18" s="203"/>
      <c r="O18" s="613" t="e">
        <f>Q18/P18</f>
        <v>#DIV/0!</v>
      </c>
      <c r="P18" s="393">
        <f t="shared" si="3"/>
        <v>0</v>
      </c>
      <c r="Q18" s="141">
        <v>0</v>
      </c>
      <c r="R18" s="144">
        <v>12</v>
      </c>
      <c r="S18" s="242">
        <f t="shared" si="2"/>
        <v>0</v>
      </c>
      <c r="T18" s="211"/>
      <c r="U18" s="808" t="s">
        <v>119</v>
      </c>
      <c r="V18" s="808"/>
      <c r="W18" s="141">
        <v>0</v>
      </c>
      <c r="X18" s="393">
        <f t="shared" ref="X18:X19" si="4">X17</f>
        <v>0</v>
      </c>
      <c r="Y18" s="613">
        <f>W18*X18</f>
        <v>0</v>
      </c>
      <c r="Z18" s="140">
        <v>0</v>
      </c>
      <c r="AA18" s="613">
        <f>Y18*Z18</f>
        <v>0</v>
      </c>
      <c r="AB18" s="143"/>
      <c r="AC18" s="143"/>
      <c r="AD18" s="143"/>
      <c r="AE18" s="143"/>
      <c r="AF18" s="143"/>
      <c r="AG18" s="143"/>
      <c r="AH18" s="143"/>
      <c r="AI18" s="143"/>
      <c r="AJ18" s="143"/>
      <c r="AK18" s="143"/>
      <c r="AL18" s="143"/>
      <c r="AM18" s="143"/>
      <c r="AN18" s="143"/>
      <c r="AO18" s="143"/>
      <c r="AP18" s="143"/>
      <c r="AQ18" s="143"/>
    </row>
    <row r="19" spans="1:44" ht="18" customHeight="1" x14ac:dyDescent="0.65">
      <c r="A19" s="163"/>
      <c r="B19" s="128" t="s">
        <v>159</v>
      </c>
      <c r="C19" s="128"/>
      <c r="D19" s="169"/>
      <c r="E19" s="242">
        <f>'Rental Data'!$I$3</f>
        <v>0</v>
      </c>
      <c r="F19" s="164"/>
      <c r="G19" s="128" t="s">
        <v>28</v>
      </c>
      <c r="H19" s="128"/>
      <c r="I19" s="128"/>
      <c r="J19" s="128"/>
      <c r="K19" s="141">
        <v>0</v>
      </c>
      <c r="M19" s="204" t="s">
        <v>462</v>
      </c>
      <c r="N19" s="203"/>
      <c r="O19" s="613" t="e">
        <f t="shared" ref="O19:O29" si="5">Q19/P19</f>
        <v>#DIV/0!</v>
      </c>
      <c r="P19" s="393">
        <f t="shared" si="3"/>
        <v>0</v>
      </c>
      <c r="Q19" s="141">
        <v>0</v>
      </c>
      <c r="R19" s="144">
        <v>12</v>
      </c>
      <c r="S19" s="242">
        <f t="shared" si="2"/>
        <v>0</v>
      </c>
      <c r="T19" s="211"/>
      <c r="U19" s="806" t="s">
        <v>156</v>
      </c>
      <c r="V19" s="806"/>
      <c r="W19" s="141">
        <v>0</v>
      </c>
      <c r="X19" s="393">
        <f t="shared" si="4"/>
        <v>0</v>
      </c>
      <c r="Y19" s="613">
        <f>W19*X19</f>
        <v>0</v>
      </c>
      <c r="Z19" s="393">
        <f>Z18</f>
        <v>0</v>
      </c>
      <c r="AA19" s="613">
        <f>Y19*Z19</f>
        <v>0</v>
      </c>
      <c r="AB19" s="143"/>
      <c r="AC19" s="143"/>
      <c r="AD19" s="143"/>
      <c r="AE19" s="143"/>
      <c r="AF19" s="143"/>
      <c r="AG19" s="143"/>
      <c r="AH19" s="143"/>
      <c r="AI19" s="143"/>
      <c r="AJ19" s="143"/>
      <c r="AK19" s="143"/>
      <c r="AL19" s="143"/>
      <c r="AM19" s="143"/>
      <c r="AN19" s="143"/>
      <c r="AO19" s="143"/>
      <c r="AP19" s="143"/>
      <c r="AQ19" s="143"/>
    </row>
    <row r="20" spans="1:44" ht="18" customHeight="1" x14ac:dyDescent="0.65">
      <c r="A20" s="163"/>
      <c r="B20" s="128" t="s">
        <v>468</v>
      </c>
      <c r="C20" s="128"/>
      <c r="D20" s="128"/>
      <c r="E20" s="910" t="e">
        <f>(S10/12)</f>
        <v>#DIV/0!</v>
      </c>
      <c r="F20" s="164"/>
      <c r="G20" s="172" t="s">
        <v>162</v>
      </c>
      <c r="H20" s="172"/>
      <c r="I20" s="172"/>
      <c r="J20" s="166"/>
      <c r="K20" s="145">
        <v>0</v>
      </c>
      <c r="M20" s="204" t="s">
        <v>127</v>
      </c>
      <c r="N20" s="203"/>
      <c r="O20" s="613" t="e">
        <f t="shared" si="5"/>
        <v>#DIV/0!</v>
      </c>
      <c r="P20" s="393">
        <f t="shared" si="3"/>
        <v>0</v>
      </c>
      <c r="Q20" s="152">
        <v>2000</v>
      </c>
      <c r="R20" s="147">
        <f>R4</f>
        <v>10.5</v>
      </c>
      <c r="S20" s="242">
        <f t="shared" si="2"/>
        <v>21000</v>
      </c>
      <c r="T20" s="211"/>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row>
    <row r="21" spans="1:44" ht="18" customHeight="1" thickBot="1" x14ac:dyDescent="0.8">
      <c r="A21" s="163"/>
      <c r="B21" s="128" t="s">
        <v>313</v>
      </c>
      <c r="C21" s="128"/>
      <c r="D21" s="128"/>
      <c r="E21" s="242">
        <f>'Rental Data'!$T$3</f>
        <v>0</v>
      </c>
      <c r="F21" s="164"/>
      <c r="G21" s="799" t="s">
        <v>78</v>
      </c>
      <c r="H21" s="799"/>
      <c r="I21" s="799"/>
      <c r="J21" s="799"/>
      <c r="K21" s="296">
        <f>SUM(K5:K20)</f>
        <v>0</v>
      </c>
      <c r="M21" s="204" t="s">
        <v>128</v>
      </c>
      <c r="N21" s="203"/>
      <c r="O21" s="613" t="e">
        <f t="shared" si="5"/>
        <v>#DIV/0!</v>
      </c>
      <c r="P21" s="393">
        <f t="shared" si="3"/>
        <v>0</v>
      </c>
      <c r="Q21" s="152">
        <v>150</v>
      </c>
      <c r="R21" s="144">
        <v>12</v>
      </c>
      <c r="S21" s="242">
        <f t="shared" si="2"/>
        <v>1800</v>
      </c>
      <c r="T21" s="211"/>
      <c r="U21" s="817" t="s">
        <v>379</v>
      </c>
      <c r="V21" s="817"/>
      <c r="W21" s="396">
        <f>W16-W17+W18-W19</f>
        <v>0</v>
      </c>
      <c r="X21" s="143"/>
      <c r="Y21" s="396">
        <f>Y16-Y17+Y18-Y19</f>
        <v>0</v>
      </c>
      <c r="Z21" s="143"/>
      <c r="AA21" s="396">
        <f>AA16-AA17+AA18-AA19</f>
        <v>0</v>
      </c>
      <c r="AB21" s="143"/>
      <c r="AC21" s="143"/>
      <c r="AD21" s="143"/>
      <c r="AE21" s="143"/>
      <c r="AF21" s="143"/>
      <c r="AG21" s="143"/>
      <c r="AH21" s="143"/>
      <c r="AI21" s="143"/>
      <c r="AJ21" s="143"/>
      <c r="AK21" s="143"/>
      <c r="AL21" s="143"/>
      <c r="AM21" s="143"/>
      <c r="AN21" s="143"/>
      <c r="AO21" s="143"/>
      <c r="AP21" s="143"/>
      <c r="AQ21" s="143"/>
    </row>
    <row r="22" spans="1:44" ht="18" customHeight="1" thickTop="1" x14ac:dyDescent="0.65">
      <c r="A22" s="163"/>
      <c r="B22" s="128" t="s">
        <v>314</v>
      </c>
      <c r="C22" s="128"/>
      <c r="D22" s="128"/>
      <c r="E22" s="242">
        <f>'Rental Data'!$AE$3</f>
        <v>0</v>
      </c>
      <c r="F22" s="164"/>
      <c r="G22" s="128"/>
      <c r="H22" s="128"/>
      <c r="I22" s="128"/>
      <c r="J22" s="128"/>
      <c r="K22" s="139"/>
      <c r="M22" s="204" t="s">
        <v>123</v>
      </c>
      <c r="N22" s="203"/>
      <c r="O22" s="613" t="e">
        <f t="shared" si="5"/>
        <v>#DIV/0!</v>
      </c>
      <c r="P22" s="393">
        <f t="shared" si="3"/>
        <v>0</v>
      </c>
      <c r="Q22" s="141">
        <v>0</v>
      </c>
      <c r="R22" s="147">
        <f>R6</f>
        <v>10.5</v>
      </c>
      <c r="S22" s="242">
        <f t="shared" si="2"/>
        <v>0</v>
      </c>
      <c r="T22" s="211"/>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row>
    <row r="23" spans="1:44" ht="18" customHeight="1" x14ac:dyDescent="0.65">
      <c r="A23" s="163"/>
      <c r="B23" s="128"/>
      <c r="C23" s="128"/>
      <c r="D23" s="128"/>
      <c r="E23" s="128"/>
      <c r="F23" s="164"/>
      <c r="G23" s="173"/>
      <c r="H23" s="128"/>
      <c r="I23" s="128"/>
      <c r="J23" s="128"/>
      <c r="K23" s="146" t="s">
        <v>163</v>
      </c>
      <c r="M23" s="204" t="s">
        <v>129</v>
      </c>
      <c r="N23" s="203"/>
      <c r="O23" s="613" t="e">
        <f t="shared" si="5"/>
        <v>#DIV/0!</v>
      </c>
      <c r="P23" s="393">
        <f t="shared" si="3"/>
        <v>0</v>
      </c>
      <c r="Q23" s="141">
        <v>0</v>
      </c>
      <c r="R23" s="144">
        <v>12</v>
      </c>
      <c r="S23" s="242">
        <f t="shared" si="2"/>
        <v>0</v>
      </c>
      <c r="T23" s="211"/>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row>
    <row r="24" spans="1:44" ht="18" customHeight="1" x14ac:dyDescent="0.65">
      <c r="A24" s="163"/>
      <c r="B24" s="164"/>
      <c r="C24" s="164"/>
      <c r="D24" s="164"/>
      <c r="E24" s="127"/>
      <c r="F24" s="164"/>
      <c r="G24" s="796" t="s">
        <v>377</v>
      </c>
      <c r="H24" s="796"/>
      <c r="I24" s="796"/>
      <c r="J24" s="796"/>
      <c r="K24" s="148">
        <v>1</v>
      </c>
      <c r="M24" s="204" t="s">
        <v>124</v>
      </c>
      <c r="N24" s="203"/>
      <c r="O24" s="613" t="e">
        <f t="shared" si="5"/>
        <v>#DIV/0!</v>
      </c>
      <c r="P24" s="393">
        <f t="shared" si="3"/>
        <v>0</v>
      </c>
      <c r="Q24" s="141">
        <v>0</v>
      </c>
      <c r="R24" s="144">
        <v>12</v>
      </c>
      <c r="S24" s="242">
        <f t="shared" si="2"/>
        <v>0</v>
      </c>
      <c r="T24" s="211"/>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row>
    <row r="25" spans="1:44" ht="18" customHeight="1" x14ac:dyDescent="0.65">
      <c r="A25" s="163"/>
      <c r="B25" s="615" t="s">
        <v>321</v>
      </c>
      <c r="C25" s="618"/>
      <c r="D25" s="618"/>
      <c r="E25" s="338">
        <f>SUM(E40:E43,E26:E35)</f>
        <v>0</v>
      </c>
      <c r="F25" s="164"/>
      <c r="G25" s="128" t="s">
        <v>80</v>
      </c>
      <c r="H25" s="128"/>
      <c r="I25" s="128"/>
      <c r="J25" s="128"/>
      <c r="K25" s="391">
        <f>E16*K24</f>
        <v>0</v>
      </c>
      <c r="M25" s="204" t="s">
        <v>130</v>
      </c>
      <c r="N25" s="203"/>
      <c r="O25" s="613" t="e">
        <f t="shared" si="5"/>
        <v>#DIV/0!</v>
      </c>
      <c r="P25" s="393">
        <f t="shared" si="3"/>
        <v>0</v>
      </c>
      <c r="Q25" s="141">
        <v>0</v>
      </c>
      <c r="R25" s="144">
        <v>12</v>
      </c>
      <c r="S25" s="242">
        <f t="shared" si="2"/>
        <v>0</v>
      </c>
      <c r="T25" s="211"/>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row>
    <row r="26" spans="1:44" ht="18" customHeight="1" x14ac:dyDescent="0.65">
      <c r="A26" s="163"/>
      <c r="B26" s="128" t="s">
        <v>24</v>
      </c>
      <c r="C26" s="128"/>
      <c r="D26" s="128"/>
      <c r="E26" s="141">
        <v>0</v>
      </c>
      <c r="F26" s="164"/>
      <c r="G26" s="128" t="s">
        <v>32</v>
      </c>
      <c r="H26" s="128"/>
      <c r="I26" s="128"/>
      <c r="J26" s="128"/>
      <c r="K26" s="242">
        <f>E16-K25</f>
        <v>0</v>
      </c>
      <c r="M26" s="174" t="s">
        <v>131</v>
      </c>
      <c r="N26" s="150">
        <v>0.1</v>
      </c>
      <c r="O26" s="613" t="e">
        <f t="shared" si="5"/>
        <v>#DIV/0!</v>
      </c>
      <c r="P26" s="393">
        <f t="shared" si="3"/>
        <v>0</v>
      </c>
      <c r="Q26" s="242" t="e">
        <f>N26*$Q$10</f>
        <v>#DIV/0!</v>
      </c>
      <c r="R26" s="144">
        <v>12</v>
      </c>
      <c r="S26" s="242" t="e">
        <f t="shared" si="2"/>
        <v>#DIV/0!</v>
      </c>
      <c r="T26" s="211"/>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row>
    <row r="27" spans="1:44" ht="18" customHeight="1" x14ac:dyDescent="0.65">
      <c r="A27" s="163"/>
      <c r="B27" s="128" t="s">
        <v>16</v>
      </c>
      <c r="C27" s="128"/>
      <c r="D27" s="128"/>
      <c r="E27" s="141">
        <v>0</v>
      </c>
      <c r="F27" s="164"/>
      <c r="G27" s="128" t="s">
        <v>33</v>
      </c>
      <c r="H27" s="128"/>
      <c r="I27" s="128"/>
      <c r="J27" s="128"/>
      <c r="K27" s="149">
        <v>0.09</v>
      </c>
      <c r="M27" s="174" t="s">
        <v>388</v>
      </c>
      <c r="N27" s="150">
        <v>0.1</v>
      </c>
      <c r="O27" s="613" t="e">
        <f t="shared" si="5"/>
        <v>#DIV/0!</v>
      </c>
      <c r="P27" s="393">
        <f t="shared" si="3"/>
        <v>0</v>
      </c>
      <c r="Q27" s="242" t="e">
        <f>N27*$Q$10</f>
        <v>#DIV/0!</v>
      </c>
      <c r="R27" s="144">
        <v>12</v>
      </c>
      <c r="S27" s="242" t="e">
        <f t="shared" si="2"/>
        <v>#DIV/0!</v>
      </c>
      <c r="T27" s="211"/>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row>
    <row r="28" spans="1:44" ht="18" customHeight="1" x14ac:dyDescent="0.65">
      <c r="A28" s="163"/>
      <c r="B28" s="128" t="s">
        <v>317</v>
      </c>
      <c r="C28" s="128"/>
      <c r="D28" s="128"/>
      <c r="E28" s="141">
        <v>0</v>
      </c>
      <c r="F28" s="164"/>
      <c r="G28" s="128" t="s">
        <v>81</v>
      </c>
      <c r="H28" s="128"/>
      <c r="I28" s="128"/>
      <c r="J28" s="166"/>
      <c r="K28" s="432">
        <v>20</v>
      </c>
      <c r="M28" s="174" t="s">
        <v>157</v>
      </c>
      <c r="N28" s="150">
        <v>0.1</v>
      </c>
      <c r="O28" s="613" t="e">
        <f t="shared" si="5"/>
        <v>#DIV/0!</v>
      </c>
      <c r="P28" s="393">
        <f t="shared" si="3"/>
        <v>0</v>
      </c>
      <c r="Q28" s="242" t="e">
        <f>N28*$Q$10</f>
        <v>#DIV/0!</v>
      </c>
      <c r="R28" s="144">
        <v>12</v>
      </c>
      <c r="S28" s="242" t="e">
        <f t="shared" si="2"/>
        <v>#DIV/0!</v>
      </c>
      <c r="T28" s="211"/>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row>
    <row r="29" spans="1:44" ht="18" customHeight="1" x14ac:dyDescent="0.65">
      <c r="A29" s="163"/>
      <c r="B29" s="128" t="s">
        <v>121</v>
      </c>
      <c r="C29" s="128"/>
      <c r="D29" s="128"/>
      <c r="E29" s="141">
        <v>0</v>
      </c>
      <c r="F29" s="164"/>
      <c r="G29" s="128" t="s">
        <v>34</v>
      </c>
      <c r="H29" s="128"/>
      <c r="I29" s="128"/>
      <c r="J29" s="128"/>
      <c r="K29" s="242">
        <f>'BTL-Amort'!H3</f>
        <v>0</v>
      </c>
      <c r="M29" s="174" t="s">
        <v>466</v>
      </c>
      <c r="N29" s="150">
        <v>0.05</v>
      </c>
      <c r="O29" s="613" t="e">
        <f t="shared" si="5"/>
        <v>#DIV/0!</v>
      </c>
      <c r="P29" s="393">
        <f t="shared" si="3"/>
        <v>0</v>
      </c>
      <c r="Q29" s="242" t="e">
        <f>N29*$Q$10</f>
        <v>#DIV/0!</v>
      </c>
      <c r="R29" s="144">
        <v>12</v>
      </c>
      <c r="S29" s="242" t="e">
        <f t="shared" si="2"/>
        <v>#DIV/0!</v>
      </c>
      <c r="T29" s="211"/>
      <c r="U29" s="176"/>
      <c r="V29" s="175"/>
      <c r="W29" s="143"/>
      <c r="X29" s="143"/>
      <c r="Y29" s="143"/>
      <c r="Z29" s="143"/>
      <c r="AA29" s="143"/>
      <c r="AB29" s="143"/>
      <c r="AC29" s="143"/>
      <c r="AD29" s="143"/>
      <c r="AE29" s="143"/>
      <c r="AF29" s="143"/>
      <c r="AG29" s="143"/>
      <c r="AH29" s="143"/>
      <c r="AI29" s="143"/>
      <c r="AJ29" s="143"/>
      <c r="AK29" s="143"/>
      <c r="AL29" s="143"/>
      <c r="AM29" s="143"/>
      <c r="AN29" s="143"/>
      <c r="AO29" s="143"/>
      <c r="AP29" s="143"/>
      <c r="AQ29" s="143"/>
    </row>
    <row r="30" spans="1:44" ht="18" customHeight="1" x14ac:dyDescent="0.65">
      <c r="A30" s="163"/>
      <c r="B30" s="128" t="s">
        <v>6</v>
      </c>
      <c r="C30" s="128"/>
      <c r="D30" s="128"/>
      <c r="E30" s="141">
        <v>0</v>
      </c>
      <c r="F30" s="164"/>
      <c r="G30" s="128"/>
      <c r="H30" s="128"/>
      <c r="I30" s="128"/>
      <c r="J30" s="128"/>
      <c r="K30" s="139"/>
      <c r="M30" s="176"/>
      <c r="N30" s="175"/>
      <c r="O30" s="143"/>
      <c r="P30" s="143"/>
      <c r="Q30" s="143"/>
      <c r="R30" s="143"/>
      <c r="S30" s="143"/>
      <c r="W30" s="177"/>
      <c r="X30" s="177"/>
      <c r="Y30" s="177"/>
      <c r="Z30" s="177"/>
      <c r="AA30" s="177"/>
      <c r="AB30" s="177"/>
      <c r="AC30" s="177"/>
      <c r="AD30" s="177"/>
      <c r="AE30" s="177"/>
      <c r="AF30" s="177"/>
      <c r="AG30" s="177"/>
      <c r="AH30" s="177"/>
      <c r="AI30" s="177"/>
      <c r="AJ30" s="177"/>
      <c r="AK30" s="177"/>
      <c r="AL30" s="177"/>
      <c r="AM30" s="177"/>
      <c r="AN30" s="177"/>
      <c r="AO30" s="177"/>
      <c r="AP30" s="177"/>
      <c r="AQ30" s="177"/>
    </row>
    <row r="31" spans="1:44" ht="18" customHeight="1" x14ac:dyDescent="0.65">
      <c r="A31" s="163"/>
      <c r="B31" s="128" t="s">
        <v>130</v>
      </c>
      <c r="C31" s="128"/>
      <c r="D31" s="128"/>
      <c r="E31" s="141">
        <v>0</v>
      </c>
      <c r="F31" s="164"/>
      <c r="G31" s="615" t="s">
        <v>37</v>
      </c>
      <c r="H31" s="618"/>
      <c r="I31" s="618"/>
      <c r="J31" s="618"/>
      <c r="K31" s="138"/>
      <c r="M31" s="260" t="s">
        <v>379</v>
      </c>
      <c r="N31" s="261"/>
      <c r="O31" s="395" t="e">
        <f>SUM(O16:O29)</f>
        <v>#DIV/0!</v>
      </c>
      <c r="P31" s="129"/>
      <c r="Q31" s="395" t="e">
        <f>SUM(Q16:Q29)</f>
        <v>#DIV/0!</v>
      </c>
      <c r="R31" s="129"/>
      <c r="S31" s="395" t="e">
        <f>SUM(S16:S29)</f>
        <v>#DIV/0!</v>
      </c>
      <c r="T31" s="211"/>
      <c r="AB31" s="213"/>
      <c r="AC31" s="213"/>
      <c r="AD31" s="213"/>
      <c r="AE31" s="213"/>
      <c r="AF31" s="213"/>
      <c r="AG31" s="213"/>
      <c r="AH31" s="213"/>
      <c r="AI31" s="213"/>
      <c r="AJ31" s="213"/>
      <c r="AK31" s="213"/>
      <c r="AL31" s="213"/>
      <c r="AM31" s="213"/>
      <c r="AN31" s="213"/>
      <c r="AO31" s="213"/>
      <c r="AP31" s="213"/>
      <c r="AQ31" s="213"/>
      <c r="AR31" s="205"/>
    </row>
    <row r="32" spans="1:44" ht="18" customHeight="1" x14ac:dyDescent="0.65">
      <c r="A32" s="163"/>
      <c r="B32" s="128" t="s">
        <v>462</v>
      </c>
      <c r="C32" s="151"/>
      <c r="D32" s="151"/>
      <c r="E32" s="141">
        <v>0</v>
      </c>
      <c r="F32" s="164"/>
      <c r="G32" s="128" t="s">
        <v>88</v>
      </c>
      <c r="H32" s="128"/>
      <c r="I32" s="128"/>
      <c r="J32" s="128"/>
      <c r="K32" s="152">
        <f>K21+K26</f>
        <v>0</v>
      </c>
      <c r="M32" s="205"/>
      <c r="N32" s="206"/>
      <c r="O32" s="206"/>
      <c r="P32" s="206"/>
      <c r="Q32" s="206"/>
      <c r="R32" s="206"/>
      <c r="S32" s="206"/>
      <c r="T32" s="211"/>
      <c r="U32" s="214"/>
      <c r="V32" s="214"/>
      <c r="W32" s="206"/>
      <c r="X32" s="206"/>
      <c r="Y32" s="206"/>
      <c r="Z32" s="213"/>
      <c r="AA32" s="206"/>
      <c r="AB32" s="213"/>
      <c r="AC32" s="213"/>
      <c r="AD32" s="213"/>
      <c r="AE32" s="213"/>
      <c r="AF32" s="213"/>
      <c r="AG32" s="213"/>
      <c r="AH32" s="213"/>
      <c r="AI32" s="213"/>
      <c r="AJ32" s="213"/>
      <c r="AK32" s="213"/>
      <c r="AL32" s="213"/>
      <c r="AM32" s="213"/>
      <c r="AN32" s="213"/>
      <c r="AO32" s="213"/>
      <c r="AP32" s="213"/>
      <c r="AQ32" s="213"/>
      <c r="AR32" s="205"/>
    </row>
    <row r="33" spans="1:44" ht="18" customHeight="1" x14ac:dyDescent="0.65">
      <c r="A33" s="163"/>
      <c r="B33" s="128" t="s">
        <v>161</v>
      </c>
      <c r="C33" s="151"/>
      <c r="D33" s="151"/>
      <c r="E33" s="141">
        <v>0</v>
      </c>
      <c r="F33" s="164"/>
      <c r="G33" s="128" t="s">
        <v>105</v>
      </c>
      <c r="H33" s="128"/>
      <c r="I33" s="128"/>
      <c r="J33" s="128"/>
      <c r="K33" s="153">
        <v>0.1</v>
      </c>
      <c r="M33" s="205"/>
      <c r="N33" s="206"/>
      <c r="O33" s="206"/>
      <c r="P33" s="206"/>
      <c r="Q33" s="206"/>
      <c r="R33" s="206"/>
      <c r="S33" s="206"/>
      <c r="T33" s="211"/>
      <c r="U33" s="212"/>
      <c r="V33" s="212"/>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05"/>
    </row>
    <row r="34" spans="1:44" ht="18" customHeight="1" x14ac:dyDescent="0.65">
      <c r="A34" s="163"/>
      <c r="B34" s="128" t="s">
        <v>470</v>
      </c>
      <c r="C34" s="151"/>
      <c r="D34" s="151"/>
      <c r="E34" s="141">
        <v>0</v>
      </c>
      <c r="F34" s="164"/>
      <c r="G34" s="128" t="s">
        <v>183</v>
      </c>
      <c r="H34" s="128"/>
      <c r="I34" s="128"/>
      <c r="J34" s="128"/>
      <c r="K34" s="433">
        <v>5</v>
      </c>
      <c r="M34" s="207"/>
      <c r="N34" s="208"/>
      <c r="O34" s="208"/>
      <c r="P34" s="208"/>
      <c r="Q34" s="208"/>
      <c r="R34" s="209"/>
      <c r="S34" s="208"/>
      <c r="T34" s="211"/>
      <c r="U34" s="212"/>
      <c r="V34" s="212"/>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05"/>
    </row>
    <row r="35" spans="1:44" ht="18" customHeight="1" x14ac:dyDescent="0.65">
      <c r="A35" s="163"/>
      <c r="B35" s="128" t="s">
        <v>162</v>
      </c>
      <c r="C35" s="151"/>
      <c r="D35" s="151"/>
      <c r="E35" s="141">
        <v>0</v>
      </c>
      <c r="F35" s="164"/>
      <c r="G35" s="128" t="s">
        <v>20</v>
      </c>
      <c r="H35" s="128"/>
      <c r="I35" s="128"/>
      <c r="J35" s="128"/>
      <c r="K35" s="242">
        <f>PMT(K33/12,K34*12,-K32)</f>
        <v>0</v>
      </c>
      <c r="M35" s="210"/>
      <c r="N35" s="211"/>
      <c r="O35" s="211"/>
      <c r="P35" s="211"/>
      <c r="Q35" s="211"/>
      <c r="R35" s="211"/>
      <c r="S35" s="211"/>
      <c r="T35" s="211"/>
      <c r="U35" s="212"/>
      <c r="V35" s="212"/>
      <c r="W35" s="213"/>
      <c r="X35" s="213"/>
      <c r="Y35" s="213"/>
      <c r="Z35" s="206"/>
      <c r="AA35" s="206"/>
      <c r="AB35" s="206"/>
      <c r="AC35" s="206"/>
      <c r="AD35" s="206"/>
      <c r="AE35" s="206"/>
      <c r="AF35" s="206"/>
      <c r="AG35" s="206"/>
      <c r="AH35" s="206"/>
      <c r="AI35" s="206"/>
      <c r="AJ35" s="206"/>
      <c r="AK35" s="206"/>
      <c r="AL35" s="206"/>
      <c r="AM35" s="206"/>
      <c r="AN35" s="206"/>
      <c r="AO35" s="206"/>
      <c r="AP35" s="206"/>
      <c r="AQ35" s="206"/>
      <c r="AR35" s="205"/>
    </row>
    <row r="36" spans="1:44" ht="18" customHeight="1" x14ac:dyDescent="0.65">
      <c r="A36" s="154"/>
      <c r="B36" s="128" t="s">
        <v>189</v>
      </c>
      <c r="C36" s="128"/>
      <c r="D36" s="128"/>
      <c r="E36" s="153">
        <v>0.1</v>
      </c>
      <c r="F36" s="164"/>
      <c r="G36" s="128"/>
      <c r="H36" s="128"/>
      <c r="I36" s="128"/>
      <c r="J36" s="128"/>
      <c r="K36" s="155"/>
      <c r="M36" s="210"/>
      <c r="N36" s="211"/>
      <c r="O36" s="211"/>
      <c r="P36" s="211"/>
      <c r="Q36" s="211"/>
      <c r="R36" s="211"/>
      <c r="S36" s="211"/>
      <c r="T36" s="211"/>
      <c r="U36" s="212"/>
      <c r="V36" s="212"/>
      <c r="W36" s="213"/>
      <c r="X36" s="213"/>
      <c r="Y36" s="213"/>
      <c r="Z36" s="206"/>
      <c r="AA36" s="206"/>
      <c r="AB36" s="206"/>
      <c r="AC36" s="206"/>
      <c r="AD36" s="206"/>
      <c r="AE36" s="206"/>
      <c r="AF36" s="206"/>
      <c r="AG36" s="206"/>
      <c r="AH36" s="206"/>
      <c r="AI36" s="206"/>
      <c r="AJ36" s="206"/>
      <c r="AK36" s="206"/>
      <c r="AL36" s="206"/>
      <c r="AM36" s="206"/>
      <c r="AN36" s="206"/>
      <c r="AO36" s="206"/>
      <c r="AP36" s="206"/>
      <c r="AQ36" s="206"/>
      <c r="AR36" s="205"/>
    </row>
    <row r="37" spans="1:44" ht="18" customHeight="1" x14ac:dyDescent="0.65">
      <c r="B37" s="128" t="s">
        <v>370</v>
      </c>
      <c r="C37" s="128"/>
      <c r="D37" s="128"/>
      <c r="E37" s="153">
        <v>0.08</v>
      </c>
      <c r="F37" s="151"/>
      <c r="G37" s="615" t="s">
        <v>188</v>
      </c>
      <c r="H37" s="151"/>
      <c r="I37" s="151"/>
      <c r="J37" s="151"/>
      <c r="K37" s="155"/>
      <c r="M37" s="205"/>
      <c r="N37" s="206"/>
      <c r="O37" s="206"/>
      <c r="P37" s="206"/>
      <c r="Q37" s="206"/>
      <c r="R37" s="206"/>
      <c r="S37" s="206"/>
      <c r="T37" s="206"/>
      <c r="U37" s="214"/>
      <c r="V37" s="214"/>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5"/>
    </row>
    <row r="38" spans="1:44" ht="18" customHeight="1" x14ac:dyDescent="0.65">
      <c r="B38" s="128" t="s">
        <v>30</v>
      </c>
      <c r="C38" s="128"/>
      <c r="D38" s="128"/>
      <c r="E38" s="156">
        <v>0.03</v>
      </c>
      <c r="F38" s="151"/>
      <c r="G38" s="151"/>
      <c r="H38" s="151"/>
      <c r="I38" s="151"/>
      <c r="J38" s="151"/>
      <c r="K38" s="155"/>
      <c r="M38" s="205"/>
      <c r="N38" s="206"/>
      <c r="O38" s="206"/>
      <c r="P38" s="206"/>
      <c r="Q38" s="206"/>
      <c r="R38" s="206"/>
      <c r="S38" s="206"/>
      <c r="T38" s="206"/>
      <c r="U38" s="214"/>
      <c r="V38" s="214"/>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5"/>
    </row>
    <row r="39" spans="1:44" ht="18" customHeight="1" x14ac:dyDescent="0.65">
      <c r="B39" s="128" t="s">
        <v>463</v>
      </c>
      <c r="C39" s="128"/>
      <c r="D39" s="128"/>
      <c r="E39" s="156">
        <v>0.05</v>
      </c>
      <c r="F39" s="151"/>
      <c r="G39" s="128" t="s">
        <v>88</v>
      </c>
      <c r="H39" s="128"/>
      <c r="I39" s="128"/>
      <c r="J39" s="128"/>
      <c r="K39" s="242">
        <f>K32</f>
        <v>0</v>
      </c>
      <c r="M39" s="205"/>
      <c r="N39" s="206"/>
      <c r="O39" s="206"/>
      <c r="P39" s="206"/>
      <c r="Q39" s="206"/>
      <c r="R39" s="206"/>
      <c r="S39" s="206"/>
    </row>
    <row r="40" spans="1:44" ht="18" customHeight="1" x14ac:dyDescent="0.65">
      <c r="B40" s="128" t="s">
        <v>38</v>
      </c>
      <c r="C40" s="128"/>
      <c r="D40" s="128"/>
      <c r="E40" s="242">
        <f>$E$19*E36</f>
        <v>0</v>
      </c>
      <c r="F40" s="151"/>
      <c r="G40" s="128" t="s">
        <v>105</v>
      </c>
      <c r="H40" s="128"/>
      <c r="I40" s="128"/>
      <c r="J40" s="128"/>
      <c r="K40" s="392">
        <f>K33</f>
        <v>0.1</v>
      </c>
    </row>
    <row r="41" spans="1:44" ht="18" customHeight="1" x14ac:dyDescent="0.65">
      <c r="B41" s="128" t="s">
        <v>39</v>
      </c>
      <c r="C41" s="128"/>
      <c r="D41" s="128"/>
      <c r="E41" s="242">
        <f>$E$19*E37</f>
        <v>0</v>
      </c>
      <c r="F41" s="151"/>
      <c r="G41" s="128" t="s">
        <v>183</v>
      </c>
      <c r="H41" s="128"/>
      <c r="I41" s="128"/>
      <c r="J41" s="128"/>
      <c r="K41" s="433">
        <v>1</v>
      </c>
    </row>
    <row r="42" spans="1:44" ht="18" customHeight="1" x14ac:dyDescent="0.65">
      <c r="B42" s="128" t="s">
        <v>40</v>
      </c>
      <c r="C42" s="128"/>
      <c r="D42" s="128"/>
      <c r="E42" s="242">
        <f>$E$19*E38</f>
        <v>0</v>
      </c>
      <c r="F42" s="151"/>
      <c r="G42" s="128" t="s">
        <v>185</v>
      </c>
      <c r="H42" s="128"/>
      <c r="I42" s="128"/>
      <c r="J42" s="128"/>
      <c r="K42" s="242">
        <f>K39*K40*K41</f>
        <v>0</v>
      </c>
    </row>
    <row r="43" spans="1:44" ht="18" customHeight="1" x14ac:dyDescent="0.65">
      <c r="B43" s="128" t="s">
        <v>464</v>
      </c>
      <c r="C43" s="128"/>
      <c r="D43" s="128"/>
      <c r="E43" s="242">
        <f>$E$19*E39</f>
        <v>0</v>
      </c>
      <c r="F43" s="151"/>
      <c r="G43" s="151"/>
      <c r="H43" s="151"/>
      <c r="I43" s="151"/>
      <c r="J43" s="151"/>
      <c r="K43" s="155"/>
    </row>
    <row r="45" spans="1:44" s="80" customFormat="1" ht="18" customHeight="1" x14ac:dyDescent="0.65">
      <c r="B45" s="798" t="s">
        <v>352</v>
      </c>
      <c r="C45" s="798"/>
      <c r="D45" s="798"/>
      <c r="E45" s="798"/>
      <c r="F45" s="798"/>
      <c r="G45" s="798"/>
      <c r="H45" s="798"/>
      <c r="I45" s="798"/>
      <c r="J45" s="798"/>
      <c r="K45" s="798"/>
      <c r="N45" s="123"/>
      <c r="O45" s="123"/>
      <c r="P45" s="123"/>
      <c r="Q45" s="123"/>
      <c r="R45" s="123"/>
      <c r="S45" s="123"/>
      <c r="T45" s="123"/>
      <c r="U45" s="178"/>
      <c r="V45" s="178"/>
      <c r="W45" s="123"/>
      <c r="X45" s="123"/>
      <c r="Y45" s="123"/>
      <c r="Z45" s="123"/>
      <c r="AA45" s="123"/>
      <c r="AB45" s="123"/>
      <c r="AC45" s="123"/>
      <c r="AD45" s="123"/>
      <c r="AE45" s="123"/>
      <c r="AF45" s="123"/>
      <c r="AG45" s="123"/>
      <c r="AH45" s="123"/>
      <c r="AI45" s="123"/>
      <c r="AJ45" s="123"/>
      <c r="AK45" s="123"/>
      <c r="AL45" s="123"/>
      <c r="AM45" s="123"/>
      <c r="AN45" s="123"/>
      <c r="AO45" s="123"/>
      <c r="AP45" s="123"/>
      <c r="AQ45" s="123"/>
    </row>
    <row r="46" spans="1:44" ht="18" customHeight="1" x14ac:dyDescent="0.65">
      <c r="B46" s="783"/>
      <c r="C46" s="784"/>
      <c r="D46" s="784"/>
      <c r="E46" s="784"/>
      <c r="F46" s="784"/>
      <c r="G46" s="784"/>
      <c r="H46" s="784"/>
      <c r="I46" s="784"/>
      <c r="J46" s="784"/>
      <c r="K46" s="785"/>
    </row>
    <row r="47" spans="1:44" ht="18" customHeight="1" x14ac:dyDescent="0.65">
      <c r="B47" s="786"/>
      <c r="C47" s="787"/>
      <c r="D47" s="787"/>
      <c r="E47" s="787"/>
      <c r="F47" s="787"/>
      <c r="G47" s="787"/>
      <c r="H47" s="787"/>
      <c r="I47" s="787"/>
      <c r="J47" s="787"/>
      <c r="K47" s="788"/>
    </row>
    <row r="48" spans="1:44" ht="18" customHeight="1" x14ac:dyDescent="0.65">
      <c r="B48" s="786"/>
      <c r="C48" s="787"/>
      <c r="D48" s="787"/>
      <c r="E48" s="787"/>
      <c r="F48" s="787"/>
      <c r="G48" s="787"/>
      <c r="H48" s="787"/>
      <c r="I48" s="787"/>
      <c r="J48" s="787"/>
      <c r="K48" s="788"/>
    </row>
    <row r="49" spans="2:11" ht="18" customHeight="1" x14ac:dyDescent="0.65">
      <c r="B49" s="786"/>
      <c r="C49" s="787"/>
      <c r="D49" s="787"/>
      <c r="E49" s="787"/>
      <c r="F49" s="787"/>
      <c r="G49" s="787"/>
      <c r="H49" s="787"/>
      <c r="I49" s="787"/>
      <c r="J49" s="787"/>
      <c r="K49" s="788"/>
    </row>
    <row r="50" spans="2:11" ht="18" customHeight="1" x14ac:dyDescent="0.65">
      <c r="B50" s="786"/>
      <c r="C50" s="787"/>
      <c r="D50" s="787"/>
      <c r="E50" s="787"/>
      <c r="F50" s="787"/>
      <c r="G50" s="787"/>
      <c r="H50" s="787"/>
      <c r="I50" s="787"/>
      <c r="J50" s="787"/>
      <c r="K50" s="788"/>
    </row>
    <row r="51" spans="2:11" ht="18" customHeight="1" x14ac:dyDescent="0.65">
      <c r="B51" s="786"/>
      <c r="C51" s="787"/>
      <c r="D51" s="787"/>
      <c r="E51" s="787"/>
      <c r="F51" s="787"/>
      <c r="G51" s="787"/>
      <c r="H51" s="787"/>
      <c r="I51" s="787"/>
      <c r="J51" s="787"/>
      <c r="K51" s="788"/>
    </row>
    <row r="52" spans="2:11" ht="18" customHeight="1" x14ac:dyDescent="0.65">
      <c r="B52" s="786"/>
      <c r="C52" s="787"/>
      <c r="D52" s="787"/>
      <c r="E52" s="787"/>
      <c r="F52" s="787"/>
      <c r="G52" s="787"/>
      <c r="H52" s="787"/>
      <c r="I52" s="787"/>
      <c r="J52" s="787"/>
      <c r="K52" s="788"/>
    </row>
    <row r="53" spans="2:11" ht="18" customHeight="1" x14ac:dyDescent="0.65">
      <c r="B53" s="786"/>
      <c r="C53" s="787"/>
      <c r="D53" s="787"/>
      <c r="E53" s="787"/>
      <c r="F53" s="787"/>
      <c r="G53" s="787"/>
      <c r="H53" s="787"/>
      <c r="I53" s="787"/>
      <c r="J53" s="787"/>
      <c r="K53" s="788"/>
    </row>
    <row r="54" spans="2:11" ht="18" customHeight="1" x14ac:dyDescent="0.65">
      <c r="B54" s="786"/>
      <c r="C54" s="787"/>
      <c r="D54" s="787"/>
      <c r="E54" s="787"/>
      <c r="F54" s="787"/>
      <c r="G54" s="787"/>
      <c r="H54" s="787"/>
      <c r="I54" s="787"/>
      <c r="J54" s="787"/>
      <c r="K54" s="788"/>
    </row>
    <row r="55" spans="2:11" ht="18" customHeight="1" x14ac:dyDescent="0.65">
      <c r="B55" s="786"/>
      <c r="C55" s="787"/>
      <c r="D55" s="787"/>
      <c r="E55" s="787"/>
      <c r="F55" s="787"/>
      <c r="G55" s="787"/>
      <c r="H55" s="787"/>
      <c r="I55" s="787"/>
      <c r="J55" s="787"/>
      <c r="K55" s="788"/>
    </row>
    <row r="56" spans="2:11" ht="18" customHeight="1" x14ac:dyDescent="0.65">
      <c r="B56" s="786"/>
      <c r="C56" s="787"/>
      <c r="D56" s="787"/>
      <c r="E56" s="787"/>
      <c r="F56" s="787"/>
      <c r="G56" s="787"/>
      <c r="H56" s="787"/>
      <c r="I56" s="787"/>
      <c r="J56" s="787"/>
      <c r="K56" s="788"/>
    </row>
    <row r="57" spans="2:11" ht="18" customHeight="1" x14ac:dyDescent="0.65">
      <c r="B57" s="786"/>
      <c r="C57" s="787"/>
      <c r="D57" s="787"/>
      <c r="E57" s="787"/>
      <c r="F57" s="787"/>
      <c r="G57" s="787"/>
      <c r="H57" s="787"/>
      <c r="I57" s="787"/>
      <c r="J57" s="787"/>
      <c r="K57" s="788"/>
    </row>
    <row r="58" spans="2:11" ht="18" customHeight="1" x14ac:dyDescent="0.65">
      <c r="B58" s="786"/>
      <c r="C58" s="787"/>
      <c r="D58" s="787"/>
      <c r="E58" s="787"/>
      <c r="F58" s="787"/>
      <c r="G58" s="787"/>
      <c r="H58" s="787"/>
      <c r="I58" s="787"/>
      <c r="J58" s="787"/>
      <c r="K58" s="788"/>
    </row>
    <row r="59" spans="2:11" ht="18" customHeight="1" x14ac:dyDescent="0.65">
      <c r="B59" s="786"/>
      <c r="C59" s="787"/>
      <c r="D59" s="787"/>
      <c r="E59" s="787"/>
      <c r="F59" s="787"/>
      <c r="G59" s="787"/>
      <c r="H59" s="787"/>
      <c r="I59" s="787"/>
      <c r="J59" s="787"/>
      <c r="K59" s="788"/>
    </row>
    <row r="60" spans="2:11" ht="18" customHeight="1" x14ac:dyDescent="0.65">
      <c r="B60" s="786"/>
      <c r="C60" s="787"/>
      <c r="D60" s="787"/>
      <c r="E60" s="787"/>
      <c r="F60" s="787"/>
      <c r="G60" s="787"/>
      <c r="H60" s="787"/>
      <c r="I60" s="787"/>
      <c r="J60" s="787"/>
      <c r="K60" s="788"/>
    </row>
    <row r="61" spans="2:11" ht="18" customHeight="1" x14ac:dyDescent="0.65">
      <c r="B61" s="786"/>
      <c r="C61" s="787"/>
      <c r="D61" s="787"/>
      <c r="E61" s="787"/>
      <c r="F61" s="787"/>
      <c r="G61" s="787"/>
      <c r="H61" s="787"/>
      <c r="I61" s="787"/>
      <c r="J61" s="787"/>
      <c r="K61" s="788"/>
    </row>
    <row r="62" spans="2:11" ht="18" customHeight="1" x14ac:dyDescent="0.65">
      <c r="B62" s="786"/>
      <c r="C62" s="787"/>
      <c r="D62" s="787"/>
      <c r="E62" s="787"/>
      <c r="F62" s="787"/>
      <c r="G62" s="787"/>
      <c r="H62" s="787"/>
      <c r="I62" s="787"/>
      <c r="J62" s="787"/>
      <c r="K62" s="788"/>
    </row>
    <row r="63" spans="2:11" ht="18" customHeight="1" x14ac:dyDescent="0.65">
      <c r="B63" s="786"/>
      <c r="C63" s="787"/>
      <c r="D63" s="787"/>
      <c r="E63" s="787"/>
      <c r="F63" s="787"/>
      <c r="G63" s="787"/>
      <c r="H63" s="787"/>
      <c r="I63" s="787"/>
      <c r="J63" s="787"/>
      <c r="K63" s="788"/>
    </row>
    <row r="64" spans="2:11" ht="18" customHeight="1" x14ac:dyDescent="0.65">
      <c r="B64" s="786"/>
      <c r="C64" s="787"/>
      <c r="D64" s="787"/>
      <c r="E64" s="787"/>
      <c r="F64" s="787"/>
      <c r="G64" s="787"/>
      <c r="H64" s="787"/>
      <c r="I64" s="787"/>
      <c r="J64" s="787"/>
      <c r="K64" s="788"/>
    </row>
    <row r="65" spans="2:11" ht="18" customHeight="1" x14ac:dyDescent="0.65">
      <c r="B65" s="786"/>
      <c r="C65" s="787"/>
      <c r="D65" s="787"/>
      <c r="E65" s="787"/>
      <c r="F65" s="787"/>
      <c r="G65" s="787"/>
      <c r="H65" s="787"/>
      <c r="I65" s="787"/>
      <c r="J65" s="787"/>
      <c r="K65" s="788"/>
    </row>
    <row r="66" spans="2:11" ht="18" customHeight="1" x14ac:dyDescent="0.65">
      <c r="B66" s="786"/>
      <c r="C66" s="787"/>
      <c r="D66" s="787"/>
      <c r="E66" s="787"/>
      <c r="F66" s="787"/>
      <c r="G66" s="787"/>
      <c r="H66" s="787"/>
      <c r="I66" s="787"/>
      <c r="J66" s="787"/>
      <c r="K66" s="788"/>
    </row>
    <row r="67" spans="2:11" ht="18" customHeight="1" x14ac:dyDescent="0.65">
      <c r="B67" s="786"/>
      <c r="C67" s="787"/>
      <c r="D67" s="787"/>
      <c r="E67" s="787"/>
      <c r="F67" s="787"/>
      <c r="G67" s="787"/>
      <c r="H67" s="787"/>
      <c r="I67" s="787"/>
      <c r="J67" s="787"/>
      <c r="K67" s="788"/>
    </row>
    <row r="68" spans="2:11" ht="18" customHeight="1" x14ac:dyDescent="0.65">
      <c r="B68" s="786"/>
      <c r="C68" s="787"/>
      <c r="D68" s="787"/>
      <c r="E68" s="787"/>
      <c r="F68" s="787"/>
      <c r="G68" s="787"/>
      <c r="H68" s="787"/>
      <c r="I68" s="787"/>
      <c r="J68" s="787"/>
      <c r="K68" s="788"/>
    </row>
    <row r="69" spans="2:11" ht="18" customHeight="1" x14ac:dyDescent="0.65">
      <c r="B69" s="786"/>
      <c r="C69" s="787"/>
      <c r="D69" s="787"/>
      <c r="E69" s="787"/>
      <c r="F69" s="787"/>
      <c r="G69" s="787"/>
      <c r="H69" s="787"/>
      <c r="I69" s="787"/>
      <c r="J69" s="787"/>
      <c r="K69" s="788"/>
    </row>
    <row r="70" spans="2:11" ht="18" customHeight="1" x14ac:dyDescent="0.65">
      <c r="B70" s="789"/>
      <c r="C70" s="790"/>
      <c r="D70" s="790"/>
      <c r="E70" s="790"/>
      <c r="F70" s="790"/>
      <c r="G70" s="790"/>
      <c r="H70" s="790"/>
      <c r="I70" s="790"/>
      <c r="J70" s="790"/>
      <c r="K70" s="791"/>
    </row>
    <row r="73" spans="2:11" ht="18" customHeight="1" x14ac:dyDescent="0.65">
      <c r="C73" s="158"/>
      <c r="D73" s="158"/>
      <c r="E73" s="159"/>
      <c r="F73" s="64"/>
    </row>
    <row r="74" spans="2:11" ht="18" customHeight="1" x14ac:dyDescent="0.65">
      <c r="C74" s="158"/>
      <c r="D74" s="158"/>
      <c r="E74" s="159"/>
      <c r="F74" s="64"/>
    </row>
    <row r="75" spans="2:11" ht="18" customHeight="1" x14ac:dyDescent="0.65">
      <c r="C75" s="160"/>
      <c r="D75" s="64"/>
      <c r="E75" s="159"/>
      <c r="F75" s="64"/>
    </row>
    <row r="76" spans="2:11" ht="18" customHeight="1" x14ac:dyDescent="0.65">
      <c r="C76" s="160"/>
      <c r="D76" s="64"/>
      <c r="E76" s="159"/>
      <c r="F76" s="64"/>
    </row>
    <row r="77" spans="2:11" ht="18" customHeight="1" x14ac:dyDescent="0.65">
      <c r="C77" s="160"/>
      <c r="D77" s="64"/>
      <c r="E77" s="159"/>
      <c r="F77" s="64"/>
    </row>
    <row r="78" spans="2:11" ht="18" customHeight="1" x14ac:dyDescent="0.65">
      <c r="C78" s="160"/>
      <c r="D78" s="64"/>
      <c r="F78" s="64"/>
    </row>
  </sheetData>
  <sheetProtection algorithmName="SHA-512" hashValue="3yMU+9+0ug5cmMZsLBDmY41EXZiwzFxnp1NZQmcNNt/oA0DRUS6Cq/Ud/IHPMlN4pq7M5j9G1G9GUc+9lYdkxg==" saltValue="iIViXA5tVehiyZg8N4ef+w==" spinCount="100000" sheet="1" scenarios="1"/>
  <mergeCells count="37">
    <mergeCell ref="U21:V21"/>
    <mergeCell ref="U12:AA13"/>
    <mergeCell ref="U14:V15"/>
    <mergeCell ref="W14:W15"/>
    <mergeCell ref="X14:X15"/>
    <mergeCell ref="Y14:Y15"/>
    <mergeCell ref="Z14:Z15"/>
    <mergeCell ref="AA14:AA15"/>
    <mergeCell ref="M1:AQ1"/>
    <mergeCell ref="U19:V19"/>
    <mergeCell ref="U7:V7"/>
    <mergeCell ref="U8:V8"/>
    <mergeCell ref="U10:V10"/>
    <mergeCell ref="U17:V17"/>
    <mergeCell ref="U18:V18"/>
    <mergeCell ref="M12:S13"/>
    <mergeCell ref="O14:O15"/>
    <mergeCell ref="P14:P15"/>
    <mergeCell ref="Q14:Q15"/>
    <mergeCell ref="R14:R15"/>
    <mergeCell ref="S14:S15"/>
    <mergeCell ref="M14:N15"/>
    <mergeCell ref="U6:V6"/>
    <mergeCell ref="M2:S2"/>
    <mergeCell ref="U2:AQ2"/>
    <mergeCell ref="U4:V4"/>
    <mergeCell ref="U5:V5"/>
    <mergeCell ref="M3:N3"/>
    <mergeCell ref="U3:V3"/>
    <mergeCell ref="B46:K70"/>
    <mergeCell ref="B1:K1"/>
    <mergeCell ref="B2:K2"/>
    <mergeCell ref="G4:J4"/>
    <mergeCell ref="J5:J6"/>
    <mergeCell ref="B45:K45"/>
    <mergeCell ref="G24:J24"/>
    <mergeCell ref="G21:J21"/>
  </mergeCells>
  <conditionalFormatting sqref="T17:T18">
    <cfRule type="cellIs" dxfId="379" priority="16" operator="greaterThan">
      <formula>0</formula>
    </cfRule>
  </conditionalFormatting>
  <conditionalFormatting sqref="T17:T18">
    <cfRule type="cellIs" dxfId="378" priority="15" operator="lessThan">
      <formula>0</formula>
    </cfRule>
  </conditionalFormatting>
  <conditionalFormatting sqref="T13:T14">
    <cfRule type="cellIs" dxfId="377" priority="14" operator="greaterThan">
      <formula>0</formula>
    </cfRule>
  </conditionalFormatting>
  <conditionalFormatting sqref="T13:T14">
    <cfRule type="cellIs" dxfId="376" priority="13" operator="lessThan">
      <formula>0</formula>
    </cfRule>
  </conditionalFormatting>
  <conditionalFormatting sqref="T15:T16 T19:T22">
    <cfRule type="cellIs" dxfId="375" priority="12" operator="greaterThan">
      <formula>0</formula>
    </cfRule>
  </conditionalFormatting>
  <conditionalFormatting sqref="T15:T16 T19:T22">
    <cfRule type="cellIs" dxfId="374" priority="11" operator="lessThan">
      <formula>0</formula>
    </cfRule>
  </conditionalFormatting>
  <conditionalFormatting sqref="W9:AP9">
    <cfRule type="cellIs" dxfId="373" priority="10" operator="greaterThan">
      <formula>0</formula>
    </cfRule>
  </conditionalFormatting>
  <conditionalFormatting sqref="W9:AP9">
    <cfRule type="cellIs" dxfId="372" priority="9" operator="lessThan">
      <formula>0</formula>
    </cfRule>
  </conditionalFormatting>
  <conditionalFormatting sqref="Y18">
    <cfRule type="cellIs" dxfId="371" priority="4" operator="greaterThan">
      <formula>0</formula>
    </cfRule>
  </conditionalFormatting>
  <conditionalFormatting sqref="Y18">
    <cfRule type="cellIs" dxfId="370" priority="3" operator="lessThan">
      <formula>0</formula>
    </cfRule>
  </conditionalFormatting>
  <conditionalFormatting sqref="Y19">
    <cfRule type="cellIs" dxfId="369" priority="2" operator="greaterThan">
      <formula>0</formula>
    </cfRule>
  </conditionalFormatting>
  <conditionalFormatting sqref="Y19">
    <cfRule type="cellIs" dxfId="368" priority="1" operator="lessThan">
      <formula>0</formula>
    </cfRule>
  </conditionalFormatting>
  <hyperlinks>
    <hyperlink ref="G5" r:id="rId1" xr:uid="{00000000-0004-0000-0500-000000000000}"/>
    <hyperlink ref="G6" r:id="rId2" display="Transfer Fees" xr:uid="{00000000-0004-0000-0500-000001000000}"/>
    <hyperlink ref="B12" location="'Executive Summary'!C10" display="Asking Price" xr:uid="{00000000-0004-0000-0500-000002000000}"/>
    <hyperlink ref="G8" location="'Refurb &amp; Holding Calc'!E25" display="Renovation/Upgrade Quotations (incl.10% Contingency)" xr:uid="{00000000-0004-0000-0500-000003000000}"/>
    <hyperlink ref="G15" location="'Refurb &amp; Holding Calc'!B32" display="Holding Costs" xr:uid="{00000000-0004-0000-0500-000004000000}"/>
    <hyperlink ref="B15" location="'Property Details'!E25" display="After Repair Value" xr:uid="{00000000-0004-0000-0500-000005000000}"/>
    <hyperlink ref="B13" location="'Property Details'!E19" display="Lightstone Value" xr:uid="{00000000-0004-0000-0500-000006000000}"/>
    <hyperlink ref="B14" location="'Property Details'!D19" display="Property 24" xr:uid="{00000000-0004-0000-0500-000007000000}"/>
  </hyperlinks>
  <pageMargins left="0.7" right="0.7" top="0.75" bottom="0.75" header="0.3" footer="0.3"/>
  <pageSetup paperSize="9" scale="21" orientation="landscape" horizontalDpi="4294967293" verticalDpi="4294967293"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Q78"/>
  <sheetViews>
    <sheetView showGridLines="0" topLeftCell="J4" zoomScale="80" zoomScaleNormal="80" workbookViewId="0">
      <selection activeCell="R10" sqref="R10"/>
    </sheetView>
  </sheetViews>
  <sheetFormatPr defaultColWidth="15.625" defaultRowHeight="18" customHeight="1" x14ac:dyDescent="0.65"/>
  <cols>
    <col min="1" max="1" width="2.625" style="136" customWidth="1"/>
    <col min="2" max="4" width="15.625" style="137"/>
    <col min="5" max="5" width="15.625" style="157"/>
    <col min="6" max="6" width="2.625" style="157" customWidth="1"/>
    <col min="7" max="7" width="15.625" style="157"/>
    <col min="8" max="10" width="12.625" style="157" customWidth="1"/>
    <col min="11" max="11" width="15.625" style="157"/>
    <col min="12" max="12" width="2.625" style="157" customWidth="1"/>
    <col min="13" max="14" width="12.625" style="157" customWidth="1"/>
    <col min="15" max="18" width="15.625" style="157" customWidth="1"/>
    <col min="19" max="19" width="2.625" style="157" customWidth="1"/>
    <col min="20" max="22" width="15.625" style="157"/>
    <col min="23" max="25" width="15.625" style="137"/>
    <col min="26" max="26" width="15.625" style="136"/>
    <col min="27" max="27" width="19.875" style="136" bestFit="1" customWidth="1"/>
    <col min="28" max="16384" width="15.625" style="136"/>
  </cols>
  <sheetData>
    <row r="1" spans="1:38" s="161" customFormat="1" ht="36" customHeight="1" x14ac:dyDescent="0.65">
      <c r="A1" s="183"/>
      <c r="B1" s="792" t="s">
        <v>112</v>
      </c>
      <c r="C1" s="792"/>
      <c r="D1" s="792"/>
      <c r="E1" s="792"/>
      <c r="F1" s="792"/>
      <c r="G1" s="792"/>
      <c r="H1" s="792"/>
      <c r="I1" s="792"/>
      <c r="J1" s="792"/>
      <c r="K1" s="792"/>
      <c r="L1" s="792"/>
      <c r="M1" s="792"/>
      <c r="N1" s="792"/>
      <c r="O1" s="792"/>
      <c r="P1" s="792"/>
      <c r="Q1" s="792"/>
      <c r="R1" s="792"/>
      <c r="S1" s="792"/>
      <c r="T1" s="199"/>
      <c r="U1" s="199"/>
      <c r="V1" s="199"/>
      <c r="W1" s="199"/>
      <c r="X1" s="199"/>
      <c r="Y1" s="199"/>
      <c r="Z1" s="199"/>
      <c r="AA1" s="199"/>
      <c r="AB1" s="199"/>
      <c r="AC1" s="199"/>
      <c r="AD1" s="199"/>
      <c r="AE1" s="199"/>
      <c r="AF1" s="199"/>
      <c r="AG1" s="199"/>
      <c r="AH1" s="199"/>
      <c r="AI1" s="199"/>
      <c r="AJ1" s="199"/>
      <c r="AK1" s="199"/>
      <c r="AL1" s="199"/>
    </row>
    <row r="2" spans="1:38" s="161" customFormat="1" ht="36" customHeight="1" x14ac:dyDescent="0.65">
      <c r="A2" s="183"/>
      <c r="B2" s="819" t="s">
        <v>41</v>
      </c>
      <c r="C2" s="819"/>
      <c r="D2" s="819"/>
      <c r="E2" s="819"/>
      <c r="F2" s="819"/>
      <c r="G2" s="819"/>
      <c r="H2" s="819"/>
      <c r="I2" s="819"/>
      <c r="J2" s="819"/>
      <c r="K2" s="819"/>
      <c r="L2" s="199"/>
      <c r="M2" s="819" t="s">
        <v>42</v>
      </c>
      <c r="N2" s="819"/>
      <c r="O2" s="819"/>
      <c r="P2" s="819"/>
      <c r="Q2" s="819"/>
      <c r="R2" s="819"/>
      <c r="S2" s="819"/>
      <c r="T2" s="199"/>
      <c r="U2" s="199"/>
      <c r="V2" s="199"/>
      <c r="W2" s="199"/>
      <c r="X2" s="199"/>
      <c r="Y2" s="199"/>
      <c r="Z2" s="199"/>
      <c r="AA2" s="199"/>
      <c r="AB2" s="199"/>
      <c r="AC2" s="199"/>
      <c r="AD2" s="199"/>
      <c r="AE2" s="199"/>
      <c r="AF2" s="199"/>
      <c r="AG2" s="199"/>
      <c r="AH2" s="199"/>
      <c r="AI2" s="199"/>
      <c r="AJ2" s="199"/>
      <c r="AK2" s="199"/>
      <c r="AL2" s="199"/>
    </row>
    <row r="3" spans="1:38" s="161" customFormat="1" ht="36" customHeight="1" x14ac:dyDescent="0.65">
      <c r="A3" s="183"/>
      <c r="B3" s="414"/>
      <c r="C3" s="414"/>
      <c r="D3" s="414"/>
      <c r="E3" s="414"/>
      <c r="F3" s="414"/>
      <c r="G3" s="414"/>
      <c r="H3" s="414"/>
      <c r="I3" s="414"/>
      <c r="J3" s="414"/>
      <c r="K3" s="414"/>
      <c r="L3" s="199"/>
      <c r="M3" s="414"/>
      <c r="N3" s="414"/>
      <c r="O3" s="414"/>
      <c r="P3" s="414"/>
      <c r="Q3" s="414"/>
      <c r="R3" s="414"/>
      <c r="S3" s="414"/>
      <c r="T3" s="199"/>
      <c r="U3" s="199"/>
      <c r="V3" s="199"/>
      <c r="W3" s="199"/>
      <c r="X3" s="199"/>
      <c r="Y3" s="199"/>
      <c r="Z3" s="199"/>
      <c r="AA3" s="199"/>
      <c r="AB3" s="199"/>
      <c r="AC3" s="199"/>
      <c r="AD3" s="199"/>
      <c r="AE3" s="199"/>
      <c r="AF3" s="199"/>
      <c r="AG3" s="199"/>
      <c r="AH3" s="199"/>
      <c r="AI3" s="199"/>
      <c r="AJ3" s="199"/>
      <c r="AK3" s="199"/>
      <c r="AL3" s="199"/>
    </row>
    <row r="4" spans="1:38" ht="18" customHeight="1" x14ac:dyDescent="0.65">
      <c r="A4" s="183"/>
      <c r="B4" s="414"/>
      <c r="C4" s="414"/>
      <c r="D4" s="414"/>
      <c r="E4" s="414"/>
      <c r="F4" s="184"/>
      <c r="G4" s="820" t="s">
        <v>35</v>
      </c>
      <c r="H4" s="820"/>
      <c r="I4" s="820"/>
      <c r="J4" s="820"/>
      <c r="K4" s="61"/>
      <c r="L4" s="199"/>
      <c r="M4" s="185"/>
      <c r="N4" s="185"/>
      <c r="O4" s="185"/>
      <c r="P4" s="185"/>
      <c r="Q4" s="186" t="s">
        <v>109</v>
      </c>
      <c r="R4" s="187" t="s">
        <v>108</v>
      </c>
      <c r="S4" s="185"/>
      <c r="T4" s="183"/>
      <c r="U4" s="183"/>
      <c r="V4" s="183"/>
      <c r="W4" s="183"/>
      <c r="X4" s="183"/>
      <c r="Y4" s="183"/>
      <c r="Z4" s="183"/>
      <c r="AA4" s="183"/>
      <c r="AB4" s="183"/>
      <c r="AC4" s="183"/>
      <c r="AD4" s="183"/>
      <c r="AE4" s="183"/>
      <c r="AF4" s="183"/>
      <c r="AG4" s="183"/>
      <c r="AH4" s="183"/>
      <c r="AI4" s="183"/>
      <c r="AJ4" s="183"/>
      <c r="AK4" s="183"/>
      <c r="AL4" s="183"/>
    </row>
    <row r="5" spans="1:38" ht="18" customHeight="1" x14ac:dyDescent="0.65">
      <c r="A5" s="183"/>
      <c r="B5" s="414"/>
      <c r="C5" s="414"/>
      <c r="D5" s="414"/>
      <c r="E5" s="414"/>
      <c r="F5" s="184"/>
      <c r="G5" s="218" t="str">
        <f>'Master fill'!G5</f>
        <v>Bond Registration Fees</v>
      </c>
      <c r="H5" s="62"/>
      <c r="I5" s="218"/>
      <c r="J5" s="218"/>
      <c r="K5" s="269">
        <f>'Master fill'!K5</f>
        <v>0</v>
      </c>
      <c r="L5" s="199"/>
      <c r="M5" s="126" t="s">
        <v>460</v>
      </c>
      <c r="N5" s="127"/>
      <c r="O5" s="127"/>
      <c r="P5" s="127"/>
      <c r="Q5" s="128" t="s">
        <v>110</v>
      </c>
      <c r="R5" s="223">
        <f>K21+K26-K32+1</f>
        <v>1</v>
      </c>
      <c r="S5" s="185"/>
      <c r="T5" s="183"/>
      <c r="U5" s="183"/>
      <c r="V5" s="183"/>
      <c r="W5" s="183"/>
      <c r="X5" s="183"/>
      <c r="Y5" s="183"/>
      <c r="Z5" s="183"/>
      <c r="AA5" s="183"/>
      <c r="AB5" s="183"/>
      <c r="AC5" s="183"/>
      <c r="AD5" s="183"/>
      <c r="AE5" s="183"/>
      <c r="AF5" s="183"/>
      <c r="AG5" s="183"/>
      <c r="AH5" s="183"/>
      <c r="AI5" s="183"/>
      <c r="AJ5" s="183"/>
      <c r="AK5" s="183"/>
      <c r="AL5" s="183"/>
    </row>
    <row r="6" spans="1:38" ht="18" customHeight="1" x14ac:dyDescent="0.65">
      <c r="A6" s="183"/>
      <c r="B6" s="218" t="str">
        <f>'Master fill'!B6</f>
        <v>Inflation Rate</v>
      </c>
      <c r="C6" s="218"/>
      <c r="D6" s="218"/>
      <c r="E6" s="397">
        <f>'Master fill'!E6</f>
        <v>0.06</v>
      </c>
      <c r="F6" s="184"/>
      <c r="G6" s="218" t="str">
        <f>'Master fill'!G6</f>
        <v>Transfer Fees &amp; Transfer Duty</v>
      </c>
      <c r="H6" s="62"/>
      <c r="I6" s="218"/>
      <c r="J6" s="218"/>
      <c r="K6" s="269">
        <f>'Master fill'!K6</f>
        <v>0</v>
      </c>
      <c r="L6" s="199"/>
      <c r="M6" s="126" t="s">
        <v>104</v>
      </c>
      <c r="N6" s="127"/>
      <c r="O6" s="127"/>
      <c r="P6" s="127"/>
      <c r="Q6" s="128" t="s">
        <v>110</v>
      </c>
      <c r="R6" s="223">
        <f>E13-E16</f>
        <v>0</v>
      </c>
      <c r="S6" s="220"/>
      <c r="T6" s="183"/>
      <c r="U6" s="183"/>
      <c r="V6" s="183"/>
      <c r="W6" s="183"/>
      <c r="X6" s="183"/>
      <c r="Y6" s="183"/>
      <c r="Z6" s="183"/>
      <c r="AA6" s="183"/>
      <c r="AB6" s="183"/>
      <c r="AC6" s="183"/>
      <c r="AD6" s="183"/>
      <c r="AE6" s="183"/>
      <c r="AF6" s="183"/>
      <c r="AG6" s="183"/>
      <c r="AH6" s="183"/>
      <c r="AI6" s="183"/>
      <c r="AJ6" s="183"/>
      <c r="AK6" s="183"/>
      <c r="AL6" s="183"/>
    </row>
    <row r="7" spans="1:38" ht="18" customHeight="1" x14ac:dyDescent="0.65">
      <c r="A7" s="183"/>
      <c r="B7" s="218" t="str">
        <f>'Master fill'!B7</f>
        <v>Prime Interest Rate or Waited Average Cost of Capital</v>
      </c>
      <c r="C7" s="200"/>
      <c r="D7" s="201"/>
      <c r="E7" s="397">
        <f>'Master fill'!E7</f>
        <v>7.0000000000000007E-2</v>
      </c>
      <c r="F7" s="184"/>
      <c r="G7" s="218" t="str">
        <f>'Master fill'!G7</f>
        <v>Endorsement of Instalment Sale</v>
      </c>
      <c r="H7" s="218"/>
      <c r="I7" s="218"/>
      <c r="J7" s="218"/>
      <c r="K7" s="269">
        <f>'Master fill'!K7</f>
        <v>0</v>
      </c>
      <c r="L7" s="199"/>
      <c r="M7" s="128" t="s">
        <v>27</v>
      </c>
      <c r="N7" s="129"/>
      <c r="O7" s="129"/>
      <c r="P7" s="128"/>
      <c r="Q7" s="128" t="s">
        <v>87</v>
      </c>
      <c r="R7" s="131" t="e">
        <f>1-($E$16/$E$13)</f>
        <v>#DIV/0!</v>
      </c>
      <c r="S7" s="220"/>
      <c r="T7" s="183"/>
      <c r="U7" s="183"/>
      <c r="V7" s="183"/>
      <c r="W7" s="183"/>
      <c r="X7" s="183"/>
      <c r="Y7" s="183"/>
      <c r="Z7" s="183"/>
      <c r="AA7" s="183"/>
      <c r="AB7" s="183"/>
      <c r="AC7" s="183"/>
      <c r="AD7" s="183"/>
      <c r="AE7" s="183"/>
      <c r="AF7" s="183"/>
      <c r="AG7" s="183"/>
      <c r="AH7" s="183"/>
      <c r="AI7" s="183"/>
      <c r="AJ7" s="183"/>
      <c r="AK7" s="183"/>
      <c r="AL7" s="183"/>
    </row>
    <row r="8" spans="1:38" ht="18" customHeight="1" x14ac:dyDescent="0.65">
      <c r="A8" s="183"/>
      <c r="B8" s="218" t="str">
        <f>'Master fill'!B8</f>
        <v>Property appreciation rate (ZAHomes)</v>
      </c>
      <c r="C8" s="200"/>
      <c r="D8" s="201"/>
      <c r="E8" s="397">
        <f>'Master fill'!E8</f>
        <v>0.03</v>
      </c>
      <c r="F8" s="184"/>
      <c r="G8" s="218" t="str">
        <f>'Master fill'!G8</f>
        <v>Renovation costs (excluding contingency)</v>
      </c>
      <c r="H8" s="218"/>
      <c r="I8" s="218"/>
      <c r="J8" s="188"/>
      <c r="K8" s="269">
        <f>'Master fill'!K8</f>
        <v>0</v>
      </c>
      <c r="L8" s="199"/>
      <c r="M8" s="128" t="s">
        <v>19</v>
      </c>
      <c r="N8" s="129"/>
      <c r="O8" s="129"/>
      <c r="P8" s="128"/>
      <c r="Q8" s="128" t="s">
        <v>315</v>
      </c>
      <c r="R8" s="131" t="e">
        <f>$E$19/$E$16</f>
        <v>#DIV/0!</v>
      </c>
      <c r="S8" s="219"/>
      <c r="T8" s="183"/>
      <c r="U8" s="183"/>
      <c r="V8" s="183"/>
      <c r="W8" s="183"/>
      <c r="X8" s="183"/>
      <c r="Y8" s="183"/>
      <c r="Z8" s="183"/>
      <c r="AA8" s="183"/>
      <c r="AB8" s="183"/>
      <c r="AC8" s="183"/>
      <c r="AD8" s="183"/>
      <c r="AE8" s="183"/>
      <c r="AF8" s="183"/>
      <c r="AG8" s="183"/>
      <c r="AH8" s="183"/>
      <c r="AI8" s="183"/>
      <c r="AJ8" s="183"/>
      <c r="AK8" s="183"/>
      <c r="AL8" s="183"/>
    </row>
    <row r="9" spans="1:38" ht="18" customHeight="1" x14ac:dyDescent="0.65">
      <c r="A9" s="183"/>
      <c r="B9" s="218" t="str">
        <f>'Master fill'!B9</f>
        <v>Appreciation rate (Lightstone)</v>
      </c>
      <c r="C9" s="218"/>
      <c r="D9" s="184"/>
      <c r="E9" s="397" t="str">
        <f>'Master fill'!E9</f>
        <v/>
      </c>
      <c r="F9" s="184"/>
      <c r="G9" s="218" t="str">
        <f>'Master fill'!G9</f>
        <v>10%Contigency</v>
      </c>
      <c r="H9" s="179"/>
      <c r="I9" s="179"/>
      <c r="J9" s="179"/>
      <c r="K9" s="269">
        <f>'Master fill'!K9</f>
        <v>0</v>
      </c>
      <c r="L9" s="199"/>
      <c r="M9" s="128" t="s">
        <v>103</v>
      </c>
      <c r="N9" s="129"/>
      <c r="O9" s="129"/>
      <c r="P9" s="128"/>
      <c r="Q9" s="128" t="s">
        <v>316</v>
      </c>
      <c r="R9" s="131" t="e">
        <f>(E19*12)/E16</f>
        <v>#DIV/0!</v>
      </c>
      <c r="S9" s="219"/>
      <c r="T9" s="183"/>
      <c r="U9" s="183"/>
      <c r="V9" s="183"/>
      <c r="W9" s="183"/>
      <c r="X9" s="183"/>
      <c r="Y9" s="183"/>
      <c r="Z9" s="183"/>
      <c r="AA9" s="183"/>
      <c r="AB9" s="183"/>
      <c r="AC9" s="183"/>
      <c r="AD9" s="183"/>
      <c r="AE9" s="183"/>
      <c r="AF9" s="183"/>
      <c r="AG9" s="183"/>
      <c r="AH9" s="183"/>
      <c r="AI9" s="183"/>
      <c r="AJ9" s="183"/>
      <c r="AK9" s="183"/>
      <c r="AL9" s="183"/>
    </row>
    <row r="10" spans="1:38" ht="18" customHeight="1" x14ac:dyDescent="0.65">
      <c r="A10" s="183"/>
      <c r="B10" s="218"/>
      <c r="C10" s="218"/>
      <c r="D10" s="184"/>
      <c r="E10" s="184"/>
      <c r="F10" s="184"/>
      <c r="G10" s="218" t="str">
        <f>'Master fill'!G10</f>
        <v>Sourcing Agent Fee (5%)</v>
      </c>
      <c r="H10" s="218"/>
      <c r="I10" s="218"/>
      <c r="J10" s="218"/>
      <c r="K10" s="269">
        <f>'Master fill'!K10</f>
        <v>0</v>
      </c>
      <c r="L10" s="199"/>
      <c r="M10" s="128" t="s">
        <v>331</v>
      </c>
      <c r="N10" s="129"/>
      <c r="O10" s="129"/>
      <c r="P10" s="128"/>
      <c r="Q10" s="128" t="s">
        <v>44</v>
      </c>
      <c r="R10" s="131" t="e">
        <f>(O20*12)/(E16+K21)</f>
        <v>#DIV/0!</v>
      </c>
      <c r="S10" s="219"/>
      <c r="T10" s="183"/>
      <c r="U10" s="183"/>
      <c r="V10" s="183"/>
      <c r="W10" s="183"/>
      <c r="X10" s="183"/>
      <c r="Y10" s="183"/>
      <c r="Z10" s="183"/>
      <c r="AA10" s="183"/>
      <c r="AB10" s="183"/>
      <c r="AC10" s="183"/>
      <c r="AD10" s="183"/>
      <c r="AE10" s="183"/>
      <c r="AF10" s="183"/>
      <c r="AG10" s="183"/>
      <c r="AH10" s="183"/>
      <c r="AI10" s="183"/>
      <c r="AJ10" s="183"/>
      <c r="AK10" s="183"/>
      <c r="AL10" s="183"/>
    </row>
    <row r="11" spans="1:38" ht="18" customHeight="1" x14ac:dyDescent="0.65">
      <c r="A11" s="183"/>
      <c r="B11" s="410" t="str">
        <f>'Master fill'!B11</f>
        <v>PROPERTY VALUE</v>
      </c>
      <c r="C11" s="414"/>
      <c r="D11" s="414"/>
      <c r="E11" s="63"/>
      <c r="F11" s="184"/>
      <c r="G11" s="218" t="str">
        <f>'Master fill'!G11</f>
        <v>Arrears Rates &amp; Taxes</v>
      </c>
      <c r="H11" s="218"/>
      <c r="I11" s="218"/>
      <c r="J11" s="218"/>
      <c r="K11" s="269">
        <f>'Master fill'!K11</f>
        <v>0</v>
      </c>
      <c r="L11" s="199"/>
      <c r="M11" s="128" t="s">
        <v>17</v>
      </c>
      <c r="N11" s="129"/>
      <c r="O11" s="129"/>
      <c r="P11" s="128"/>
      <c r="Q11" s="128" t="s">
        <v>43</v>
      </c>
      <c r="R11" s="131" t="e">
        <f>E25/E19</f>
        <v>#DIV/0!</v>
      </c>
      <c r="S11" s="219"/>
      <c r="T11" s="183"/>
      <c r="U11" s="183"/>
      <c r="V11" s="183"/>
      <c r="W11" s="183"/>
      <c r="X11" s="183"/>
      <c r="Y11" s="183"/>
      <c r="Z11" s="183"/>
      <c r="AA11" s="183"/>
      <c r="AB11" s="183"/>
      <c r="AC11" s="183"/>
      <c r="AD11" s="183"/>
      <c r="AE11" s="183"/>
      <c r="AF11" s="183"/>
      <c r="AG11" s="183"/>
      <c r="AH11" s="183"/>
      <c r="AI11" s="183"/>
      <c r="AJ11" s="183"/>
      <c r="AK11" s="183"/>
      <c r="AL11" s="183"/>
    </row>
    <row r="12" spans="1:38" ht="18" customHeight="1" x14ac:dyDescent="0.65">
      <c r="A12" s="183"/>
      <c r="B12" s="218" t="str">
        <f>'Master fill'!B12</f>
        <v>Asking Price</v>
      </c>
      <c r="C12" s="218"/>
      <c r="D12" s="218"/>
      <c r="E12" s="269">
        <f>'Master fill'!E12</f>
        <v>0</v>
      </c>
      <c r="F12" s="184"/>
      <c r="G12" s="218" t="str">
        <f>'Master fill'!G12</f>
        <v>Arrears Levy &amp; HOA</v>
      </c>
      <c r="H12" s="218"/>
      <c r="I12" s="218"/>
      <c r="J12" s="218"/>
      <c r="K12" s="269">
        <f>'Master fill'!K12</f>
        <v>0</v>
      </c>
      <c r="L12" s="199"/>
      <c r="M12" s="128" t="s">
        <v>46</v>
      </c>
      <c r="N12" s="129"/>
      <c r="O12" s="129"/>
      <c r="P12" s="128"/>
      <c r="Q12" s="128" t="s">
        <v>373</v>
      </c>
      <c r="R12" s="131" t="e">
        <f>(E19-E25)/E13</f>
        <v>#DIV/0!</v>
      </c>
      <c r="S12" s="219"/>
      <c r="T12" s="189"/>
      <c r="U12" s="183"/>
      <c r="V12" s="183"/>
      <c r="W12" s="183"/>
      <c r="X12" s="183"/>
      <c r="Y12" s="183"/>
      <c r="Z12" s="183"/>
      <c r="AA12" s="183"/>
      <c r="AB12" s="183"/>
      <c r="AC12" s="183"/>
      <c r="AD12" s="183"/>
      <c r="AE12" s="183"/>
      <c r="AF12" s="183"/>
      <c r="AG12" s="183"/>
      <c r="AH12" s="183"/>
      <c r="AI12" s="183"/>
      <c r="AJ12" s="183"/>
      <c r="AK12" s="183"/>
      <c r="AL12" s="183"/>
    </row>
    <row r="13" spans="1:38" ht="18" customHeight="1" x14ac:dyDescent="0.65">
      <c r="A13" s="183"/>
      <c r="B13" s="218" t="str">
        <f>'Master fill'!B13</f>
        <v>Lightstone Value (MV)</v>
      </c>
      <c r="C13" s="218"/>
      <c r="D13" s="218"/>
      <c r="E13" s="269">
        <f>'Master fill'!E13</f>
        <v>0</v>
      </c>
      <c r="F13" s="184"/>
      <c r="G13" s="218" t="str">
        <f>'Master fill'!G13</f>
        <v>Arrears Municipal Accounts</v>
      </c>
      <c r="H13" s="218"/>
      <c r="I13" s="218"/>
      <c r="J13" s="218"/>
      <c r="K13" s="269">
        <f>'Master fill'!K13</f>
        <v>0</v>
      </c>
      <c r="L13" s="199"/>
      <c r="M13" s="128" t="s">
        <v>18</v>
      </c>
      <c r="N13" s="129"/>
      <c r="O13" s="129"/>
      <c r="P13" s="128"/>
      <c r="Q13" s="128" t="s">
        <v>110</v>
      </c>
      <c r="R13" s="132">
        <f>E42*12</f>
        <v>0</v>
      </c>
      <c r="S13" s="219"/>
      <c r="T13" s="190"/>
      <c r="U13" s="183"/>
      <c r="V13" s="183"/>
      <c r="W13" s="183"/>
      <c r="X13" s="183"/>
      <c r="Y13" s="183"/>
      <c r="Z13" s="183"/>
      <c r="AA13" s="183"/>
      <c r="AB13" s="183"/>
      <c r="AC13" s="183"/>
      <c r="AD13" s="183"/>
      <c r="AE13" s="183"/>
      <c r="AF13" s="183"/>
      <c r="AG13" s="183"/>
      <c r="AH13" s="183"/>
      <c r="AI13" s="183"/>
      <c r="AJ13" s="183"/>
      <c r="AK13" s="183"/>
      <c r="AL13" s="183"/>
    </row>
    <row r="14" spans="1:38" ht="18" customHeight="1" x14ac:dyDescent="0.65">
      <c r="A14" s="183"/>
      <c r="B14" s="218" t="str">
        <f>'Master fill'!B14</f>
        <v>Property 24</v>
      </c>
      <c r="C14" s="218"/>
      <c r="D14" s="218"/>
      <c r="E14" s="269">
        <f>'Master fill'!E14</f>
        <v>0</v>
      </c>
      <c r="F14" s="184"/>
      <c r="G14" s="218" t="str">
        <f>'Master fill'!G14</f>
        <v>Eviction Costs</v>
      </c>
      <c r="H14" s="218"/>
      <c r="I14" s="218"/>
      <c r="J14" s="218"/>
      <c r="K14" s="269">
        <f>'Master fill'!K14</f>
        <v>0</v>
      </c>
      <c r="L14" s="199"/>
      <c r="M14" s="128" t="s">
        <v>351</v>
      </c>
      <c r="N14" s="219"/>
      <c r="O14" s="219"/>
      <c r="P14" s="219"/>
      <c r="Q14" s="128" t="s">
        <v>368</v>
      </c>
      <c r="R14" s="221" t="e">
        <f>((E16+K8)/E15)</f>
        <v>#DIV/0!</v>
      </c>
      <c r="S14" s="219"/>
      <c r="T14" s="191"/>
      <c r="U14" s="183"/>
      <c r="V14" s="183"/>
      <c r="W14" s="183"/>
      <c r="X14" s="183"/>
      <c r="Y14" s="183"/>
      <c r="Z14" s="183"/>
      <c r="AA14" s="183"/>
      <c r="AB14" s="183"/>
      <c r="AC14" s="183"/>
      <c r="AD14" s="183"/>
      <c r="AE14" s="183"/>
      <c r="AF14" s="183"/>
      <c r="AG14" s="183"/>
      <c r="AH14" s="183"/>
      <c r="AI14" s="183"/>
      <c r="AJ14" s="183"/>
      <c r="AK14" s="183"/>
      <c r="AL14" s="183"/>
    </row>
    <row r="15" spans="1:38" ht="18" customHeight="1" x14ac:dyDescent="0.65">
      <c r="A15" s="183"/>
      <c r="B15" s="218" t="str">
        <f>'Master fill'!B15</f>
        <v>After Repair Value</v>
      </c>
      <c r="C15" s="218"/>
      <c r="D15" s="218"/>
      <c r="E15" s="269">
        <f>'Master fill'!E15</f>
        <v>0</v>
      </c>
      <c r="F15" s="184"/>
      <c r="G15" s="218" t="str">
        <f>'Master fill'!G15</f>
        <v>Holding Costs (0 Months)</v>
      </c>
      <c r="H15" s="218"/>
      <c r="I15" s="218"/>
      <c r="J15" s="218"/>
      <c r="K15" s="269">
        <f>'Master fill'!K15</f>
        <v>0</v>
      </c>
      <c r="L15" s="199"/>
      <c r="M15" s="128"/>
      <c r="N15" s="219"/>
      <c r="O15" s="219"/>
      <c r="P15" s="219"/>
      <c r="Q15" s="219"/>
      <c r="R15" s="219"/>
      <c r="S15" s="219"/>
      <c r="T15" s="183"/>
      <c r="U15" s="183"/>
      <c r="V15" s="183"/>
      <c r="W15" s="183"/>
      <c r="X15" s="183"/>
      <c r="Y15" s="183"/>
      <c r="Z15" s="183"/>
      <c r="AA15" s="183"/>
      <c r="AB15" s="183"/>
      <c r="AC15" s="183"/>
      <c r="AD15" s="183"/>
      <c r="AE15" s="183"/>
      <c r="AF15" s="183"/>
      <c r="AG15" s="183"/>
      <c r="AH15" s="183"/>
      <c r="AI15" s="183"/>
      <c r="AJ15" s="183"/>
      <c r="AK15" s="183"/>
      <c r="AL15" s="183"/>
    </row>
    <row r="16" spans="1:38" ht="18" customHeight="1" x14ac:dyDescent="0.65">
      <c r="A16" s="183"/>
      <c r="B16" s="218" t="str">
        <f>'Master fill'!B16</f>
        <v>Purchase Price / Acquisition</v>
      </c>
      <c r="C16" s="218"/>
      <c r="D16" s="218"/>
      <c r="E16" s="269">
        <f>'Master fill'!E16</f>
        <v>0</v>
      </c>
      <c r="F16" s="184"/>
      <c r="G16" s="218" t="str">
        <f>'Master fill'!G16</f>
        <v>Sub-division Costs</v>
      </c>
      <c r="H16" s="218"/>
      <c r="I16" s="218"/>
      <c r="J16" s="218"/>
      <c r="K16" s="269">
        <f>'Master fill'!K16</f>
        <v>0</v>
      </c>
      <c r="L16" s="199"/>
      <c r="M16" s="819" t="s">
        <v>95</v>
      </c>
      <c r="N16" s="819"/>
      <c r="O16" s="819"/>
      <c r="P16" s="819"/>
      <c r="Q16" s="819"/>
      <c r="R16" s="819"/>
      <c r="S16" s="819"/>
      <c r="T16" s="183"/>
      <c r="U16" s="183"/>
      <c r="V16" s="183"/>
      <c r="W16" s="183"/>
      <c r="X16" s="183"/>
      <c r="Y16" s="183"/>
      <c r="Z16" s="183"/>
      <c r="AA16" s="183"/>
      <c r="AB16" s="183"/>
      <c r="AC16" s="183"/>
      <c r="AD16" s="183"/>
      <c r="AE16" s="183"/>
      <c r="AF16" s="183"/>
      <c r="AG16" s="183"/>
      <c r="AH16" s="183"/>
      <c r="AI16" s="183"/>
      <c r="AJ16" s="183"/>
      <c r="AK16" s="183"/>
      <c r="AL16" s="183"/>
    </row>
    <row r="17" spans="1:38" ht="18" customHeight="1" x14ac:dyDescent="0.65">
      <c r="A17" s="183"/>
      <c r="B17" s="184"/>
      <c r="C17" s="184"/>
      <c r="D17" s="184"/>
      <c r="E17" s="220"/>
      <c r="F17" s="184"/>
      <c r="G17" s="218" t="str">
        <f>'Master fill'!G17</f>
        <v>Plan Approval Costs</v>
      </c>
      <c r="H17" s="218"/>
      <c r="I17" s="218"/>
      <c r="J17" s="218"/>
      <c r="K17" s="269">
        <f>'Master fill'!K17</f>
        <v>0</v>
      </c>
      <c r="L17" s="199"/>
      <c r="M17" s="819"/>
      <c r="N17" s="819"/>
      <c r="O17" s="819"/>
      <c r="P17" s="819"/>
      <c r="Q17" s="819"/>
      <c r="R17" s="819"/>
      <c r="S17" s="819"/>
      <c r="T17" s="183"/>
      <c r="U17" s="183"/>
      <c r="V17" s="183"/>
      <c r="W17" s="183"/>
      <c r="X17" s="183"/>
      <c r="Y17" s="183"/>
      <c r="Z17" s="183"/>
      <c r="AA17" s="183"/>
      <c r="AB17" s="183"/>
      <c r="AC17" s="183"/>
      <c r="AD17" s="183"/>
      <c r="AE17" s="183"/>
      <c r="AF17" s="183"/>
      <c r="AG17" s="183"/>
      <c r="AH17" s="183"/>
      <c r="AI17" s="183"/>
      <c r="AJ17" s="183"/>
      <c r="AK17" s="183"/>
      <c r="AL17" s="183"/>
    </row>
    <row r="18" spans="1:38" ht="18" customHeight="1" x14ac:dyDescent="0.65">
      <c r="A18" s="183"/>
      <c r="B18" s="410" t="str">
        <f>'Master fill'!B18</f>
        <v>INCOME</v>
      </c>
      <c r="C18" s="184"/>
      <c r="D18" s="184"/>
      <c r="E18" s="220"/>
      <c r="F18" s="184"/>
      <c r="G18" s="218" t="str">
        <f>'Master fill'!G18</f>
        <v>Zoning Costs</v>
      </c>
      <c r="H18" s="218"/>
      <c r="I18" s="218"/>
      <c r="J18" s="218"/>
      <c r="K18" s="269">
        <f>'Master fill'!K18</f>
        <v>0</v>
      </c>
      <c r="L18" s="199"/>
      <c r="M18" s="822" t="s">
        <v>376</v>
      </c>
      <c r="N18" s="468"/>
      <c r="O18" s="830" t="s">
        <v>94</v>
      </c>
      <c r="P18" s="830"/>
      <c r="Q18" s="830"/>
      <c r="R18" s="826" t="s">
        <v>85</v>
      </c>
      <c r="S18" s="164"/>
      <c r="T18" s="183"/>
      <c r="U18" s="183"/>
      <c r="V18" s="183"/>
      <c r="W18" s="183"/>
      <c r="X18" s="183"/>
      <c r="Y18" s="183"/>
      <c r="Z18" s="183"/>
      <c r="AA18" s="183"/>
      <c r="AB18" s="183"/>
      <c r="AC18" s="183"/>
      <c r="AD18" s="183"/>
      <c r="AE18" s="183"/>
      <c r="AF18" s="183"/>
      <c r="AG18" s="183"/>
      <c r="AH18" s="183"/>
      <c r="AI18" s="183"/>
      <c r="AJ18" s="183"/>
      <c r="AK18" s="183"/>
      <c r="AL18" s="183"/>
    </row>
    <row r="19" spans="1:38" ht="18" customHeight="1" x14ac:dyDescent="0.65">
      <c r="A19" s="183"/>
      <c r="B19" s="218" t="str">
        <f>'Master fill'!B19</f>
        <v>Monthly Gross Rent Income - Buy to Let</v>
      </c>
      <c r="C19" s="218"/>
      <c r="D19" s="218"/>
      <c r="E19" s="269">
        <f>'Master fill'!E19</f>
        <v>0</v>
      </c>
      <c r="F19" s="184"/>
      <c r="G19" s="218" t="str">
        <f>'Master fill'!G19</f>
        <v>Tenant Placement Costs</v>
      </c>
      <c r="H19" s="218"/>
      <c r="I19" s="218"/>
      <c r="J19" s="218"/>
      <c r="K19" s="269">
        <f>'Master fill'!K19</f>
        <v>0</v>
      </c>
      <c r="L19" s="199"/>
      <c r="M19" s="823"/>
      <c r="N19" s="468"/>
      <c r="O19" s="181" t="s">
        <v>106</v>
      </c>
      <c r="P19" s="181" t="s">
        <v>89</v>
      </c>
      <c r="Q19" s="181" t="s">
        <v>90</v>
      </c>
      <c r="R19" s="826"/>
      <c r="S19" s="164"/>
      <c r="T19" s="183"/>
      <c r="U19" s="183"/>
      <c r="V19" s="183"/>
      <c r="W19" s="183"/>
      <c r="X19" s="183"/>
      <c r="Y19" s="183"/>
      <c r="Z19" s="183"/>
      <c r="AA19" s="183"/>
      <c r="AB19" s="183"/>
      <c r="AC19" s="183"/>
      <c r="AD19" s="183"/>
      <c r="AE19" s="183"/>
      <c r="AF19" s="183"/>
      <c r="AG19" s="183"/>
      <c r="AH19" s="183"/>
      <c r="AI19" s="183"/>
      <c r="AJ19" s="183"/>
      <c r="AK19" s="183"/>
      <c r="AL19" s="183"/>
    </row>
    <row r="20" spans="1:38" ht="18" customHeight="1" x14ac:dyDescent="0.65">
      <c r="A20" s="183"/>
      <c r="B20" s="184"/>
      <c r="C20" s="184"/>
      <c r="D20" s="184"/>
      <c r="E20" s="220"/>
      <c r="F20" s="184"/>
      <c r="G20" s="218" t="str">
        <f>'Master fill'!G20</f>
        <v>Other costs</v>
      </c>
      <c r="H20" s="218"/>
      <c r="I20" s="218"/>
      <c r="J20" s="218"/>
      <c r="K20" s="269">
        <f>'Master fill'!K20</f>
        <v>0</v>
      </c>
      <c r="L20" s="199"/>
      <c r="M20" s="256" t="s">
        <v>47</v>
      </c>
      <c r="N20" s="256"/>
      <c r="O20" s="125">
        <f t="shared" ref="O20:P24" si="0">X48</f>
        <v>0</v>
      </c>
      <c r="P20" s="192">
        <f t="shared" si="0"/>
        <v>0</v>
      </c>
      <c r="Q20" s="192">
        <f>P20</f>
        <v>0</v>
      </c>
      <c r="R20" s="222">
        <f>Z48</f>
        <v>0</v>
      </c>
      <c r="S20" s="164"/>
      <c r="T20" s="183"/>
      <c r="U20" s="183"/>
      <c r="V20" s="183"/>
      <c r="W20" s="183"/>
      <c r="X20" s="183"/>
      <c r="Y20" s="183"/>
      <c r="Z20" s="183"/>
      <c r="AA20" s="183"/>
      <c r="AB20" s="183"/>
      <c r="AC20" s="183"/>
      <c r="AD20" s="183"/>
      <c r="AE20" s="183"/>
      <c r="AF20" s="183"/>
      <c r="AG20" s="183"/>
      <c r="AH20" s="183"/>
      <c r="AI20" s="183"/>
      <c r="AJ20" s="183"/>
      <c r="AK20" s="183"/>
      <c r="AL20" s="183"/>
    </row>
    <row r="21" spans="1:38" ht="18" customHeight="1" thickBot="1" x14ac:dyDescent="0.8">
      <c r="A21" s="183"/>
      <c r="B21" s="184"/>
      <c r="C21" s="184"/>
      <c r="D21" s="184"/>
      <c r="E21" s="220"/>
      <c r="F21" s="184"/>
      <c r="G21" s="821" t="str">
        <f>'Master fill'!G21:J21</f>
        <v>Capitalised Expenses</v>
      </c>
      <c r="H21" s="821"/>
      <c r="I21" s="821"/>
      <c r="J21" s="821"/>
      <c r="K21" s="297">
        <f>'Master fill'!K21</f>
        <v>0</v>
      </c>
      <c r="L21" s="199"/>
      <c r="M21" s="139" t="s">
        <v>48</v>
      </c>
      <c r="N21" s="139"/>
      <c r="O21" s="192">
        <f t="shared" si="0"/>
        <v>0</v>
      </c>
      <c r="P21" s="192">
        <f t="shared" si="0"/>
        <v>0</v>
      </c>
      <c r="Q21" s="192">
        <f>Q20+P21</f>
        <v>0</v>
      </c>
      <c r="R21" s="134">
        <f>Z49</f>
        <v>0</v>
      </c>
      <c r="S21" s="164"/>
      <c r="T21" s="183"/>
      <c r="U21" s="183"/>
      <c r="V21" s="183"/>
      <c r="W21" s="183"/>
      <c r="X21" s="183"/>
      <c r="Y21" s="183"/>
      <c r="Z21" s="183"/>
      <c r="AA21" s="183"/>
      <c r="AB21" s="183"/>
      <c r="AC21" s="183"/>
      <c r="AD21" s="183"/>
      <c r="AE21" s="183"/>
      <c r="AF21" s="183"/>
      <c r="AG21" s="183"/>
      <c r="AH21" s="183"/>
      <c r="AI21" s="183"/>
      <c r="AJ21" s="183"/>
      <c r="AK21" s="183"/>
      <c r="AL21" s="183"/>
    </row>
    <row r="22" spans="1:38" ht="18" customHeight="1" thickTop="1" x14ac:dyDescent="0.65">
      <c r="A22" s="183"/>
      <c r="B22" s="184"/>
      <c r="C22" s="184"/>
      <c r="D22" s="184"/>
      <c r="E22" s="220"/>
      <c r="F22" s="184"/>
      <c r="G22" s="218"/>
      <c r="H22" s="218"/>
      <c r="I22" s="218"/>
      <c r="J22" s="218"/>
      <c r="K22" s="218"/>
      <c r="L22" s="199"/>
      <c r="M22" s="139" t="s">
        <v>49</v>
      </c>
      <c r="N22" s="139"/>
      <c r="O22" s="192">
        <f t="shared" si="0"/>
        <v>0</v>
      </c>
      <c r="P22" s="192">
        <f t="shared" si="0"/>
        <v>0</v>
      </c>
      <c r="Q22" s="192">
        <f>Q21+P22</f>
        <v>0</v>
      </c>
      <c r="R22" s="134">
        <f>Z50</f>
        <v>0</v>
      </c>
      <c r="S22" s="171"/>
      <c r="T22" s="183"/>
      <c r="U22" s="183"/>
      <c r="V22" s="183"/>
      <c r="W22" s="183"/>
      <c r="X22" s="183"/>
      <c r="Y22" s="183"/>
      <c r="Z22" s="183"/>
      <c r="AA22" s="183"/>
      <c r="AB22" s="183"/>
      <c r="AC22" s="183"/>
      <c r="AD22" s="183"/>
      <c r="AE22" s="183"/>
      <c r="AF22" s="183"/>
      <c r="AG22" s="183"/>
      <c r="AH22" s="183"/>
      <c r="AI22" s="183"/>
      <c r="AJ22" s="183"/>
      <c r="AK22" s="183"/>
      <c r="AL22" s="183"/>
    </row>
    <row r="23" spans="1:38" ht="18" customHeight="1" x14ac:dyDescent="0.65">
      <c r="A23" s="183"/>
      <c r="B23" s="184"/>
      <c r="C23" s="184"/>
      <c r="D23" s="184"/>
      <c r="E23" s="220"/>
      <c r="F23" s="184"/>
      <c r="G23" s="218"/>
      <c r="H23" s="218"/>
      <c r="I23" s="218"/>
      <c r="J23" s="218"/>
      <c r="K23" s="298" t="str">
        <f>'Master fill'!K23</f>
        <v>LTV</v>
      </c>
      <c r="L23" s="199"/>
      <c r="M23" s="139" t="s">
        <v>50</v>
      </c>
      <c r="N23" s="139"/>
      <c r="O23" s="192">
        <f t="shared" si="0"/>
        <v>0</v>
      </c>
      <c r="P23" s="192">
        <f t="shared" si="0"/>
        <v>0</v>
      </c>
      <c r="Q23" s="192">
        <f>Q22+P23</f>
        <v>0</v>
      </c>
      <c r="R23" s="134">
        <f>Z51</f>
        <v>0</v>
      </c>
      <c r="S23" s="171"/>
      <c r="T23" s="183"/>
      <c r="U23" s="183"/>
      <c r="V23" s="183"/>
      <c r="W23" s="183"/>
      <c r="X23" s="183"/>
      <c r="Y23" s="183"/>
      <c r="Z23" s="183"/>
      <c r="AA23" s="183"/>
      <c r="AB23" s="183"/>
      <c r="AC23" s="183"/>
      <c r="AD23" s="183"/>
      <c r="AE23" s="183"/>
      <c r="AF23" s="183"/>
      <c r="AG23" s="183"/>
      <c r="AH23" s="183"/>
      <c r="AI23" s="183"/>
      <c r="AJ23" s="183"/>
      <c r="AK23" s="183"/>
      <c r="AL23" s="183"/>
    </row>
    <row r="24" spans="1:38" ht="18" customHeight="1" x14ac:dyDescent="0.65">
      <c r="A24" s="183"/>
      <c r="B24" s="184"/>
      <c r="C24" s="184"/>
      <c r="D24" s="184"/>
      <c r="E24" s="220"/>
      <c r="F24" s="184"/>
      <c r="G24" s="820" t="str">
        <f>'Master fill'!G24:J24</f>
        <v>BOND</v>
      </c>
      <c r="H24" s="820"/>
      <c r="I24" s="820"/>
      <c r="J24" s="820"/>
      <c r="K24" s="265">
        <f>'Master fill'!K24</f>
        <v>1</v>
      </c>
      <c r="L24" s="199"/>
      <c r="M24" s="139" t="s">
        <v>51</v>
      </c>
      <c r="N24" s="139"/>
      <c r="O24" s="192">
        <f t="shared" si="0"/>
        <v>0</v>
      </c>
      <c r="P24" s="192">
        <f t="shared" si="0"/>
        <v>0</v>
      </c>
      <c r="Q24" s="192">
        <f>Q23+P24</f>
        <v>0</v>
      </c>
      <c r="R24" s="134">
        <f>Z52</f>
        <v>0</v>
      </c>
      <c r="S24" s="171"/>
      <c r="T24" s="183"/>
      <c r="U24" s="183"/>
      <c r="V24" s="183"/>
      <c r="W24" s="183"/>
      <c r="X24" s="183"/>
      <c r="Y24" s="183"/>
      <c r="Z24" s="183"/>
      <c r="AA24" s="183"/>
      <c r="AB24" s="183"/>
      <c r="AC24" s="183"/>
      <c r="AD24" s="183"/>
      <c r="AE24" s="183"/>
      <c r="AF24" s="183"/>
      <c r="AG24" s="183"/>
      <c r="AH24" s="183"/>
      <c r="AI24" s="183"/>
      <c r="AJ24" s="183"/>
      <c r="AK24" s="183"/>
      <c r="AL24" s="183"/>
    </row>
    <row r="25" spans="1:38" ht="18" customHeight="1" x14ac:dyDescent="0.65">
      <c r="A25" s="183"/>
      <c r="B25" s="410" t="s">
        <v>26</v>
      </c>
      <c r="C25" s="414"/>
      <c r="D25" s="414"/>
      <c r="E25" s="292">
        <f>'Master fill'!E25</f>
        <v>0</v>
      </c>
      <c r="F25" s="184"/>
      <c r="G25" s="218" t="str">
        <f>'Master fill'!G25</f>
        <v>Bond amount</v>
      </c>
      <c r="H25" s="218"/>
      <c r="I25" s="218"/>
      <c r="J25" s="218"/>
      <c r="K25" s="288">
        <f>'Master fill'!K25</f>
        <v>0</v>
      </c>
      <c r="L25" s="199"/>
      <c r="M25" s="171"/>
      <c r="N25" s="171"/>
      <c r="O25" s="171"/>
      <c r="P25" s="171"/>
      <c r="Q25" s="171"/>
      <c r="R25" s="171"/>
      <c r="S25" s="171"/>
      <c r="T25" s="183"/>
      <c r="U25" s="183"/>
      <c r="V25" s="183"/>
      <c r="W25" s="183"/>
      <c r="X25" s="183"/>
      <c r="Y25" s="183"/>
      <c r="Z25" s="183"/>
      <c r="AA25" s="183"/>
      <c r="AB25" s="183"/>
      <c r="AC25" s="183"/>
      <c r="AD25" s="183"/>
      <c r="AE25" s="183"/>
      <c r="AF25" s="183"/>
      <c r="AG25" s="183"/>
      <c r="AH25" s="183"/>
      <c r="AI25" s="183"/>
      <c r="AJ25" s="183"/>
      <c r="AK25" s="183"/>
      <c r="AL25" s="183"/>
    </row>
    <row r="26" spans="1:38" ht="18" customHeight="1" x14ac:dyDescent="0.65">
      <c r="A26" s="183"/>
      <c r="B26" s="218" t="str">
        <f>'Master fill'!B26</f>
        <v>Levy | HOA</v>
      </c>
      <c r="C26" s="218"/>
      <c r="D26" s="218"/>
      <c r="E26" s="269">
        <f>'Master fill'!E26</f>
        <v>0</v>
      </c>
      <c r="F26" s="184"/>
      <c r="G26" s="218" t="str">
        <f>'Master fill'!G26</f>
        <v>Deposit amount required</v>
      </c>
      <c r="H26" s="218"/>
      <c r="I26" s="218"/>
      <c r="J26" s="218"/>
      <c r="K26" s="269">
        <f>'Master fill'!K26</f>
        <v>0</v>
      </c>
      <c r="L26" s="199"/>
      <c r="M26" s="171"/>
      <c r="N26" s="171"/>
      <c r="O26" s="171"/>
      <c r="P26" s="171"/>
      <c r="Q26" s="171"/>
      <c r="R26" s="171"/>
      <c r="S26" s="171"/>
      <c r="T26" s="183"/>
      <c r="U26" s="183"/>
      <c r="V26" s="183"/>
      <c r="W26" s="183"/>
      <c r="X26" s="183"/>
      <c r="Y26" s="183"/>
      <c r="Z26" s="183"/>
      <c r="AA26" s="183"/>
      <c r="AB26" s="183"/>
      <c r="AC26" s="183"/>
      <c r="AD26" s="183"/>
      <c r="AE26" s="183"/>
      <c r="AF26" s="183"/>
      <c r="AG26" s="183"/>
      <c r="AH26" s="183"/>
      <c r="AI26" s="183"/>
      <c r="AJ26" s="183"/>
      <c r="AK26" s="183"/>
      <c r="AL26" s="183"/>
    </row>
    <row r="27" spans="1:38" ht="18" customHeight="1" x14ac:dyDescent="0.65">
      <c r="A27" s="183"/>
      <c r="B27" s="218" t="str">
        <f>'Master fill'!B27</f>
        <v>Rates &amp; Taxes</v>
      </c>
      <c r="C27" s="218"/>
      <c r="D27" s="218"/>
      <c r="E27" s="269">
        <f>'Master fill'!E27</f>
        <v>0</v>
      </c>
      <c r="F27" s="184"/>
      <c r="G27" s="218" t="str">
        <f>'Master fill'!G27</f>
        <v xml:space="preserve">Interest rate </v>
      </c>
      <c r="H27" s="218"/>
      <c r="I27" s="218"/>
      <c r="J27" s="218"/>
      <c r="K27" s="264">
        <f>'Master fill'!K27</f>
        <v>0.09</v>
      </c>
      <c r="L27" s="199"/>
      <c r="M27" s="819" t="s">
        <v>96</v>
      </c>
      <c r="N27" s="819"/>
      <c r="O27" s="819"/>
      <c r="P27" s="819"/>
      <c r="Q27" s="819"/>
      <c r="R27" s="819"/>
      <c r="S27" s="819"/>
      <c r="T27" s="183"/>
      <c r="U27" s="183"/>
      <c r="V27" s="183"/>
      <c r="W27" s="183"/>
      <c r="X27" s="183"/>
      <c r="Y27" s="183"/>
      <c r="Z27" s="183"/>
      <c r="AA27" s="183"/>
      <c r="AB27" s="183"/>
      <c r="AC27" s="183"/>
      <c r="AD27" s="183"/>
      <c r="AE27" s="183"/>
      <c r="AF27" s="183"/>
      <c r="AG27" s="183"/>
      <c r="AH27" s="183"/>
      <c r="AI27" s="183"/>
      <c r="AJ27" s="183"/>
      <c r="AK27" s="183"/>
      <c r="AL27" s="183"/>
    </row>
    <row r="28" spans="1:38" ht="18" customHeight="1" x14ac:dyDescent="0.65">
      <c r="A28" s="183"/>
      <c r="B28" s="218" t="str">
        <f>'Master fill'!B28</f>
        <v>Water &amp; services</v>
      </c>
      <c r="C28" s="218"/>
      <c r="D28" s="218"/>
      <c r="E28" s="269">
        <f>'Master fill'!E28</f>
        <v>0</v>
      </c>
      <c r="F28" s="184"/>
      <c r="G28" s="218" t="str">
        <f>'Master fill'!G28</f>
        <v>Loan Term in Years</v>
      </c>
      <c r="H28" s="218"/>
      <c r="I28" s="218"/>
      <c r="J28" s="188"/>
      <c r="K28" s="299">
        <f>'Master fill'!K28</f>
        <v>20</v>
      </c>
      <c r="L28" s="199"/>
      <c r="M28" s="819"/>
      <c r="N28" s="819"/>
      <c r="O28" s="819"/>
      <c r="P28" s="819"/>
      <c r="Q28" s="819"/>
      <c r="R28" s="819"/>
      <c r="S28" s="819"/>
      <c r="T28" s="183"/>
      <c r="U28" s="183"/>
      <c r="V28" s="183"/>
      <c r="W28" s="183"/>
      <c r="X28" s="183"/>
      <c r="Y28" s="183"/>
      <c r="Z28" s="183"/>
      <c r="AA28" s="183"/>
      <c r="AB28" s="183"/>
      <c r="AC28" s="183"/>
      <c r="AD28" s="183"/>
      <c r="AE28" s="183"/>
      <c r="AF28" s="183"/>
      <c r="AG28" s="183"/>
      <c r="AH28" s="183"/>
      <c r="AI28" s="183"/>
      <c r="AJ28" s="183"/>
      <c r="AK28" s="183"/>
      <c r="AL28" s="183"/>
    </row>
    <row r="29" spans="1:38" ht="18" customHeight="1" x14ac:dyDescent="0.65">
      <c r="A29" s="183"/>
      <c r="B29" s="218" t="str">
        <f>'Master fill'!B29</f>
        <v>Electricity</v>
      </c>
      <c r="C29" s="218"/>
      <c r="D29" s="218"/>
      <c r="E29" s="269">
        <f>'Master fill'!E29</f>
        <v>0</v>
      </c>
      <c r="F29" s="184"/>
      <c r="G29" s="218" t="str">
        <f>'Master fill'!G29</f>
        <v>Monthly Re-Payment</v>
      </c>
      <c r="H29" s="218"/>
      <c r="I29" s="218"/>
      <c r="J29" s="218"/>
      <c r="K29" s="273">
        <f>'Master fill'!K29</f>
        <v>0</v>
      </c>
      <c r="L29" s="199"/>
      <c r="M29" s="828" t="s">
        <v>376</v>
      </c>
      <c r="N29" s="469"/>
      <c r="O29" s="827" t="s">
        <v>79</v>
      </c>
      <c r="P29" s="827" t="s">
        <v>107</v>
      </c>
      <c r="Q29" s="827" t="s">
        <v>91</v>
      </c>
      <c r="R29" s="826" t="s">
        <v>86</v>
      </c>
      <c r="S29" s="193"/>
      <c r="T29" s="183"/>
      <c r="U29" s="183"/>
      <c r="V29" s="183"/>
      <c r="W29" s="183"/>
      <c r="X29" s="183"/>
      <c r="Y29" s="183"/>
      <c r="Z29" s="183"/>
      <c r="AA29" s="183"/>
      <c r="AB29" s="183"/>
      <c r="AC29" s="183"/>
      <c r="AD29" s="183"/>
      <c r="AE29" s="183"/>
      <c r="AF29" s="183"/>
      <c r="AG29" s="183"/>
      <c r="AH29" s="183"/>
      <c r="AI29" s="183"/>
      <c r="AJ29" s="183"/>
      <c r="AK29" s="183"/>
      <c r="AL29" s="183"/>
    </row>
    <row r="30" spans="1:38" ht="18" customHeight="1" x14ac:dyDescent="0.65">
      <c r="A30" s="183"/>
      <c r="B30" s="218" t="str">
        <f>'Master fill'!B30</f>
        <v>Building Insurance</v>
      </c>
      <c r="C30" s="217"/>
      <c r="D30" s="217"/>
      <c r="E30" s="269">
        <f>'Master fill'!E30</f>
        <v>0</v>
      </c>
      <c r="F30" s="184"/>
      <c r="G30" s="218"/>
      <c r="H30" s="218"/>
      <c r="I30" s="218"/>
      <c r="J30" s="218"/>
      <c r="K30" s="122"/>
      <c r="L30" s="199"/>
      <c r="M30" s="829"/>
      <c r="N30" s="468"/>
      <c r="O30" s="827"/>
      <c r="P30" s="827"/>
      <c r="Q30" s="827"/>
      <c r="R30" s="826"/>
      <c r="S30" s="193"/>
      <c r="T30" s="183"/>
      <c r="U30" s="183"/>
      <c r="V30" s="183"/>
      <c r="W30" s="183"/>
      <c r="X30" s="183"/>
      <c r="Y30" s="183"/>
      <c r="Z30" s="183"/>
      <c r="AA30" s="183"/>
      <c r="AB30" s="183"/>
      <c r="AC30" s="183"/>
      <c r="AD30" s="183"/>
      <c r="AE30" s="183"/>
      <c r="AF30" s="183"/>
      <c r="AG30" s="183"/>
      <c r="AH30" s="183"/>
      <c r="AI30" s="183"/>
      <c r="AJ30" s="183"/>
      <c r="AK30" s="183"/>
      <c r="AL30" s="183"/>
    </row>
    <row r="31" spans="1:38" ht="18" customHeight="1" x14ac:dyDescent="0.65">
      <c r="A31" s="183"/>
      <c r="B31" s="218" t="str">
        <f>'Master fill'!B31</f>
        <v>Security</v>
      </c>
      <c r="C31" s="217"/>
      <c r="D31" s="217"/>
      <c r="E31" s="269">
        <f>'Master fill'!E31</f>
        <v>0</v>
      </c>
      <c r="F31" s="184"/>
      <c r="G31" s="410" t="str">
        <f>'Master fill'!G31</f>
        <v>ANGEL INVESTOR</v>
      </c>
      <c r="H31" s="414"/>
      <c r="I31" s="414"/>
      <c r="J31" s="414"/>
      <c r="K31" s="61"/>
      <c r="L31" s="199"/>
      <c r="M31" s="829"/>
      <c r="N31" s="468"/>
      <c r="O31" s="827"/>
      <c r="P31" s="827"/>
      <c r="Q31" s="827"/>
      <c r="R31" s="826"/>
      <c r="S31" s="193"/>
      <c r="T31" s="183"/>
      <c r="U31" s="183"/>
      <c r="V31" s="183"/>
      <c r="W31" s="183"/>
      <c r="X31" s="183"/>
      <c r="Y31" s="183"/>
      <c r="Z31" s="183"/>
      <c r="AA31" s="183"/>
      <c r="AB31" s="183"/>
      <c r="AC31" s="183"/>
      <c r="AD31" s="183"/>
      <c r="AE31" s="183"/>
      <c r="AF31" s="183"/>
      <c r="AG31" s="183"/>
      <c r="AH31" s="183"/>
      <c r="AI31" s="183"/>
      <c r="AJ31" s="183"/>
      <c r="AK31" s="183"/>
      <c r="AL31" s="183"/>
    </row>
    <row r="32" spans="1:38" ht="18" customHeight="1" x14ac:dyDescent="0.65">
      <c r="A32" s="183"/>
      <c r="B32" s="218" t="str">
        <f>'Master fill'!B32</f>
        <v>Wi-Fi</v>
      </c>
      <c r="C32" s="217"/>
      <c r="D32" s="217"/>
      <c r="E32" s="269">
        <f>'Master fill'!E32</f>
        <v>0</v>
      </c>
      <c r="F32" s="184"/>
      <c r="G32" s="218" t="str">
        <f>'Master fill'!G32</f>
        <v>Capital Employment</v>
      </c>
      <c r="H32" s="218"/>
      <c r="I32" s="218"/>
      <c r="J32" s="218"/>
      <c r="K32" s="269">
        <f>'Master fill'!K32</f>
        <v>0</v>
      </c>
      <c r="L32" s="199"/>
      <c r="M32" s="139" t="s">
        <v>70</v>
      </c>
      <c r="N32" s="139"/>
      <c r="O32" s="192">
        <f>X50</f>
        <v>0</v>
      </c>
      <c r="P32" s="192">
        <f>SUM($Y$48:Y50)+AC50</f>
        <v>0</v>
      </c>
      <c r="Q32" s="622">
        <f>P32/$R$5</f>
        <v>0</v>
      </c>
      <c r="R32" s="134" t="e">
        <f>IRR(AI47:AI50,0)</f>
        <v>#NUM!</v>
      </c>
      <c r="S32" s="193"/>
      <c r="T32" s="183"/>
      <c r="U32" s="183"/>
      <c r="V32" s="183"/>
      <c r="W32" s="183"/>
      <c r="X32" s="183"/>
      <c r="Y32" s="183"/>
      <c r="Z32" s="183"/>
      <c r="AA32" s="183"/>
      <c r="AB32" s="183"/>
      <c r="AC32" s="183"/>
      <c r="AD32" s="183"/>
      <c r="AE32" s="183"/>
      <c r="AF32" s="183"/>
      <c r="AG32" s="183"/>
      <c r="AH32" s="183"/>
      <c r="AI32" s="183"/>
      <c r="AJ32" s="183"/>
      <c r="AK32" s="183"/>
      <c r="AL32" s="183"/>
    </row>
    <row r="33" spans="1:38" ht="18" customHeight="1" x14ac:dyDescent="0.65">
      <c r="A33" s="183"/>
      <c r="B33" s="218" t="str">
        <f>'Master fill'!B33</f>
        <v>Garden costs</v>
      </c>
      <c r="C33" s="217"/>
      <c r="D33" s="217"/>
      <c r="E33" s="269">
        <f>'Master fill'!E33</f>
        <v>0</v>
      </c>
      <c r="F33" s="184"/>
      <c r="G33" s="218" t="str">
        <f>'Master fill'!G33</f>
        <v>Interest Rate</v>
      </c>
      <c r="H33" s="218"/>
      <c r="I33" s="218"/>
      <c r="J33" s="218"/>
      <c r="K33" s="265">
        <f>'Master fill'!K33</f>
        <v>0.1</v>
      </c>
      <c r="L33" s="199"/>
      <c r="M33" s="256" t="s">
        <v>71</v>
      </c>
      <c r="N33" s="256"/>
      <c r="O33" s="125">
        <f>X52</f>
        <v>0</v>
      </c>
      <c r="P33" s="125">
        <f>SUM($Y$48:Y52)+AC52</f>
        <v>0</v>
      </c>
      <c r="Q33" s="623">
        <f>P33/$R$5</f>
        <v>0</v>
      </c>
      <c r="R33" s="222" t="e">
        <f>IRR(AJ47:AJ52,E7)</f>
        <v>#NUM!</v>
      </c>
      <c r="S33" s="193"/>
      <c r="T33" s="183"/>
      <c r="U33" s="183"/>
      <c r="V33" s="183"/>
      <c r="W33" s="183"/>
      <c r="X33" s="183"/>
      <c r="Y33" s="183"/>
      <c r="Z33" s="183"/>
      <c r="AA33" s="183"/>
      <c r="AB33" s="183"/>
      <c r="AC33" s="183"/>
      <c r="AD33" s="183"/>
      <c r="AE33" s="183"/>
      <c r="AF33" s="183"/>
      <c r="AG33" s="183"/>
      <c r="AH33" s="183"/>
      <c r="AI33" s="183"/>
      <c r="AJ33" s="183"/>
      <c r="AK33" s="183"/>
      <c r="AL33" s="183"/>
    </row>
    <row r="34" spans="1:38" ht="18" customHeight="1" x14ac:dyDescent="0.65">
      <c r="A34" s="183"/>
      <c r="B34" s="218" t="str">
        <f>'Master fill'!B34</f>
        <v>Other holding costs</v>
      </c>
      <c r="C34" s="218"/>
      <c r="D34" s="218"/>
      <c r="E34" s="269">
        <f>'Master fill'!E34</f>
        <v>0</v>
      </c>
      <c r="F34" s="184"/>
      <c r="G34" s="218" t="str">
        <f>'Master fill'!G34</f>
        <v>Angel repayment term (years)</v>
      </c>
      <c r="H34" s="218"/>
      <c r="I34" s="218"/>
      <c r="J34" s="218"/>
      <c r="K34" s="611">
        <f>'Master fill'!K34</f>
        <v>5</v>
      </c>
      <c r="L34" s="199"/>
      <c r="M34" s="139" t="s">
        <v>73</v>
      </c>
      <c r="N34" s="139"/>
      <c r="O34" s="192">
        <f>X57</f>
        <v>0</v>
      </c>
      <c r="P34" s="192">
        <f>SUM($Y$48:Y57)+AC57</f>
        <v>0</v>
      </c>
      <c r="Q34" s="622">
        <f>P34/$R$5</f>
        <v>0</v>
      </c>
      <c r="R34" s="134" t="e">
        <f>IRR(AK47:AK57,E7)</f>
        <v>#NUM!</v>
      </c>
      <c r="S34" s="193"/>
      <c r="T34" s="183"/>
      <c r="U34" s="183"/>
      <c r="V34" s="183"/>
      <c r="W34" s="183"/>
      <c r="X34" s="183"/>
      <c r="Y34" s="183"/>
      <c r="Z34" s="183"/>
      <c r="AA34" s="183"/>
      <c r="AB34" s="183"/>
      <c r="AC34" s="183"/>
      <c r="AD34" s="183"/>
      <c r="AE34" s="183"/>
      <c r="AF34" s="183"/>
      <c r="AG34" s="183"/>
      <c r="AH34" s="183"/>
      <c r="AI34" s="183"/>
      <c r="AJ34" s="183"/>
      <c r="AK34" s="183"/>
      <c r="AL34" s="183"/>
    </row>
    <row r="35" spans="1:38" ht="18" customHeight="1" x14ac:dyDescent="0.65">
      <c r="A35" s="183"/>
      <c r="B35" s="218" t="str">
        <f>'Master fill'!B35</f>
        <v>Other costs</v>
      </c>
      <c r="C35" s="218"/>
      <c r="D35" s="218"/>
      <c r="E35" s="269">
        <f>'Master fill'!E35</f>
        <v>0</v>
      </c>
      <c r="F35" s="184"/>
      <c r="G35" s="218" t="str">
        <f>'Master fill'!G35</f>
        <v>Angel Monthly Re-Payment</v>
      </c>
      <c r="H35" s="218"/>
      <c r="I35" s="218"/>
      <c r="J35" s="218"/>
      <c r="K35" s="269">
        <f>'Master fill'!K35</f>
        <v>0</v>
      </c>
      <c r="L35" s="199"/>
      <c r="M35" s="139" t="s">
        <v>72</v>
      </c>
      <c r="N35" s="139"/>
      <c r="O35" s="192">
        <f>X67</f>
        <v>0</v>
      </c>
      <c r="P35" s="192">
        <f>SUM($Y$48:Y67)+AC67</f>
        <v>0</v>
      </c>
      <c r="Q35" s="622">
        <f>P35/$R$5</f>
        <v>0</v>
      </c>
      <c r="R35" s="134" t="e">
        <f>IRR(AL47:AL67,E7)</f>
        <v>#NUM!</v>
      </c>
      <c r="S35" s="193"/>
      <c r="T35" s="183"/>
      <c r="U35" s="183"/>
      <c r="V35" s="183"/>
      <c r="W35" s="183"/>
      <c r="X35" s="183"/>
      <c r="Y35" s="183"/>
      <c r="Z35" s="183"/>
      <c r="AA35" s="183"/>
      <c r="AB35" s="183"/>
      <c r="AC35" s="183"/>
      <c r="AD35" s="183"/>
      <c r="AE35" s="183"/>
      <c r="AF35" s="183"/>
      <c r="AG35" s="183"/>
      <c r="AH35" s="183"/>
      <c r="AI35" s="183"/>
      <c r="AJ35" s="183"/>
      <c r="AK35" s="183"/>
      <c r="AL35" s="183"/>
    </row>
    <row r="36" spans="1:38" ht="18" customHeight="1" x14ac:dyDescent="0.65">
      <c r="A36" s="183"/>
      <c r="B36" s="218" t="str">
        <f>'Master fill'!B36</f>
        <v>Management (10%)</v>
      </c>
      <c r="C36" s="218"/>
      <c r="D36" s="218"/>
      <c r="E36" s="265">
        <f>'Master fill'!E36</f>
        <v>0.1</v>
      </c>
      <c r="F36" s="184"/>
      <c r="G36" s="218"/>
      <c r="H36" s="218"/>
      <c r="I36" s="218"/>
      <c r="J36" s="218"/>
      <c r="K36" s="217"/>
      <c r="L36" s="199"/>
      <c r="M36" s="124"/>
      <c r="N36" s="124"/>
      <c r="O36" s="124"/>
      <c r="P36" s="124"/>
      <c r="Q36" s="135"/>
      <c r="R36" s="135"/>
      <c r="S36" s="194"/>
      <c r="T36" s="183"/>
      <c r="U36" s="183"/>
      <c r="V36" s="183"/>
      <c r="W36" s="183"/>
      <c r="X36" s="183"/>
      <c r="Y36" s="183"/>
      <c r="Z36" s="183"/>
      <c r="AA36" s="183"/>
      <c r="AB36" s="183"/>
      <c r="AC36" s="183"/>
      <c r="AD36" s="183"/>
      <c r="AE36" s="183"/>
      <c r="AF36" s="183"/>
      <c r="AG36" s="183"/>
      <c r="AH36" s="183"/>
      <c r="AI36" s="183"/>
      <c r="AJ36" s="183"/>
      <c r="AK36" s="183"/>
      <c r="AL36" s="183"/>
    </row>
    <row r="37" spans="1:38" ht="18" customHeight="1" x14ac:dyDescent="0.65">
      <c r="A37" s="183"/>
      <c r="B37" s="218" t="str">
        <f>'Master fill'!B37</f>
        <v>Void (Normal 8%)</v>
      </c>
      <c r="C37" s="218"/>
      <c r="D37" s="218"/>
      <c r="E37" s="265">
        <f>'Master fill'!E37</f>
        <v>0.08</v>
      </c>
      <c r="F37" s="184"/>
      <c r="G37" s="218"/>
      <c r="H37" s="218"/>
      <c r="I37" s="218"/>
      <c r="J37" s="218"/>
      <c r="K37" s="217"/>
      <c r="L37" s="197"/>
      <c r="M37" s="198"/>
      <c r="N37" s="198"/>
      <c r="O37" s="198"/>
      <c r="P37" s="198"/>
      <c r="Q37" s="198"/>
      <c r="R37" s="198"/>
      <c r="S37" s="198"/>
      <c r="T37" s="198"/>
      <c r="U37" s="183"/>
      <c r="V37" s="183"/>
      <c r="W37" s="183"/>
      <c r="X37" s="183"/>
      <c r="Y37" s="183"/>
      <c r="Z37" s="183"/>
      <c r="AA37" s="183"/>
      <c r="AB37" s="183"/>
      <c r="AC37" s="183"/>
      <c r="AD37" s="183"/>
      <c r="AE37" s="183"/>
      <c r="AF37" s="183"/>
      <c r="AG37" s="183"/>
      <c r="AH37" s="183"/>
      <c r="AI37" s="183"/>
      <c r="AJ37" s="183"/>
      <c r="AK37" s="183"/>
      <c r="AL37" s="183"/>
    </row>
    <row r="38" spans="1:38" ht="18" customHeight="1" x14ac:dyDescent="0.65">
      <c r="A38" s="183"/>
      <c r="B38" s="218" t="str">
        <f>'Master fill'!B38</f>
        <v>Maintenance (3%)</v>
      </c>
      <c r="C38" s="218"/>
      <c r="D38" s="218"/>
      <c r="E38" s="265">
        <f>'Master fill'!E38</f>
        <v>0.03</v>
      </c>
      <c r="F38" s="184"/>
      <c r="G38" s="218"/>
      <c r="H38" s="218"/>
      <c r="I38" s="398"/>
      <c r="J38" s="218"/>
      <c r="K38" s="217"/>
      <c r="L38" s="197"/>
      <c r="M38" s="198"/>
      <c r="N38" s="198"/>
      <c r="O38" s="198"/>
      <c r="P38" s="198"/>
      <c r="Q38" s="198"/>
      <c r="R38" s="198"/>
      <c r="S38" s="198"/>
      <c r="T38" s="198"/>
      <c r="U38" s="183"/>
      <c r="V38" s="183"/>
      <c r="W38" s="183"/>
      <c r="X38" s="183"/>
      <c r="Y38" s="183"/>
      <c r="Z38" s="183"/>
      <c r="AA38" s="183"/>
      <c r="AB38" s="183"/>
      <c r="AC38" s="183"/>
      <c r="AD38" s="183"/>
      <c r="AE38" s="183"/>
      <c r="AF38" s="183"/>
      <c r="AG38" s="183"/>
      <c r="AH38" s="183"/>
      <c r="AI38" s="183"/>
      <c r="AJ38" s="183"/>
      <c r="AK38" s="183"/>
      <c r="AL38" s="183"/>
    </row>
    <row r="39" spans="1:38" ht="18" customHeight="1" x14ac:dyDescent="0.65">
      <c r="A39" s="183"/>
      <c r="B39" s="218" t="str">
        <f>'Master fill'!B39</f>
        <v>Capex (Improvements, add value) (5%)</v>
      </c>
      <c r="C39" s="218"/>
      <c r="D39" s="218"/>
      <c r="E39" s="265">
        <f>'Master fill'!E39</f>
        <v>0.05</v>
      </c>
      <c r="F39" s="184"/>
      <c r="G39" s="218"/>
      <c r="H39" s="218"/>
      <c r="I39" s="218"/>
      <c r="J39" s="218"/>
      <c r="K39" s="217"/>
      <c r="L39" s="197"/>
      <c r="M39" s="198"/>
      <c r="N39" s="198"/>
      <c r="O39" s="198"/>
      <c r="P39" s="198"/>
      <c r="Q39" s="198"/>
      <c r="R39" s="198"/>
      <c r="S39" s="198"/>
      <c r="T39" s="198"/>
      <c r="U39" s="183"/>
      <c r="V39" s="183"/>
      <c r="W39" s="183"/>
      <c r="X39" s="183"/>
      <c r="Y39" s="183"/>
      <c r="Z39" s="183"/>
      <c r="AA39" s="183"/>
      <c r="AB39" s="183"/>
      <c r="AC39" s="183"/>
      <c r="AD39" s="183"/>
      <c r="AE39" s="183"/>
      <c r="AF39" s="183"/>
      <c r="AG39" s="183"/>
      <c r="AH39" s="183"/>
      <c r="AI39" s="183"/>
      <c r="AJ39" s="183"/>
      <c r="AK39" s="183"/>
      <c r="AL39" s="183"/>
    </row>
    <row r="40" spans="1:38" ht="18" customHeight="1" x14ac:dyDescent="0.65">
      <c r="A40" s="183"/>
      <c r="B40" s="218" t="str">
        <f>'Master fill'!B40</f>
        <v>Management Cost/m</v>
      </c>
      <c r="C40" s="218"/>
      <c r="D40" s="218"/>
      <c r="E40" s="269">
        <f>'Master fill'!E40</f>
        <v>0</v>
      </c>
      <c r="F40" s="184"/>
      <c r="G40" s="218"/>
      <c r="H40" s="218"/>
      <c r="I40" s="218"/>
      <c r="J40" s="218"/>
      <c r="K40" s="217"/>
      <c r="L40" s="197"/>
      <c r="M40" s="198"/>
      <c r="N40" s="198"/>
      <c r="O40" s="198"/>
      <c r="P40" s="198"/>
      <c r="Q40" s="198"/>
      <c r="R40" s="198"/>
      <c r="S40" s="198"/>
      <c r="T40" s="198"/>
      <c r="U40" s="183"/>
      <c r="V40" s="183"/>
      <c r="W40" s="183"/>
      <c r="X40" s="183"/>
      <c r="Y40" s="183"/>
      <c r="Z40" s="183"/>
      <c r="AA40" s="183"/>
      <c r="AB40" s="183"/>
      <c r="AC40" s="183"/>
      <c r="AD40" s="183"/>
      <c r="AE40" s="183"/>
      <c r="AF40" s="183"/>
      <c r="AG40" s="183"/>
      <c r="AH40" s="183"/>
      <c r="AI40" s="183"/>
      <c r="AJ40" s="183"/>
      <c r="AK40" s="183"/>
      <c r="AL40" s="183"/>
    </row>
    <row r="41" spans="1:38" ht="18" customHeight="1" x14ac:dyDescent="0.65">
      <c r="A41" s="183"/>
      <c r="B41" s="218" t="str">
        <f>'Master fill'!B41</f>
        <v>Void Cost/m</v>
      </c>
      <c r="C41" s="217"/>
      <c r="D41" s="217"/>
      <c r="E41" s="269">
        <f>'Master fill'!E41</f>
        <v>0</v>
      </c>
      <c r="F41" s="184"/>
      <c r="G41" s="218"/>
      <c r="H41" s="218"/>
      <c r="I41" s="218"/>
      <c r="J41" s="218"/>
      <c r="K41" s="217"/>
      <c r="L41" s="197"/>
      <c r="M41" s="198"/>
      <c r="N41" s="198"/>
      <c r="O41" s="198"/>
      <c r="P41" s="198"/>
      <c r="Q41" s="198"/>
      <c r="R41" s="198"/>
      <c r="S41" s="198"/>
      <c r="T41" s="198"/>
      <c r="U41" s="183"/>
      <c r="V41" s="183"/>
      <c r="W41" s="183"/>
      <c r="X41" s="183"/>
      <c r="Y41" s="183"/>
      <c r="Z41" s="183"/>
      <c r="AA41" s="183"/>
      <c r="AB41" s="183"/>
      <c r="AC41" s="183"/>
      <c r="AD41" s="183"/>
      <c r="AE41" s="183"/>
      <c r="AF41" s="183"/>
      <c r="AG41" s="183"/>
      <c r="AH41" s="183"/>
      <c r="AI41" s="183"/>
      <c r="AJ41" s="183"/>
      <c r="AK41" s="183"/>
      <c r="AL41" s="183"/>
    </row>
    <row r="42" spans="1:38" ht="18" customHeight="1" x14ac:dyDescent="0.65">
      <c r="A42" s="183"/>
      <c r="B42" s="218" t="str">
        <f>'Master fill'!B42</f>
        <v>Maintenance Cost/m</v>
      </c>
      <c r="C42" s="218"/>
      <c r="D42" s="218"/>
      <c r="E42" s="269">
        <f>'Master fill'!E42</f>
        <v>0</v>
      </c>
      <c r="F42" s="218"/>
      <c r="G42" s="218"/>
      <c r="H42" s="218"/>
      <c r="I42" s="218"/>
      <c r="J42" s="218"/>
      <c r="K42" s="217"/>
      <c r="L42" s="197"/>
      <c r="M42" s="198"/>
      <c r="N42" s="198"/>
      <c r="O42" s="198"/>
      <c r="P42" s="198"/>
      <c r="Q42" s="198"/>
      <c r="R42" s="198"/>
      <c r="S42" s="198"/>
      <c r="T42" s="198"/>
      <c r="U42" s="183"/>
      <c r="V42" s="183"/>
      <c r="W42" s="183"/>
      <c r="X42" s="183"/>
      <c r="Y42" s="183"/>
      <c r="Z42" s="183"/>
      <c r="AA42" s="183"/>
      <c r="AB42" s="183"/>
      <c r="AC42" s="183"/>
      <c r="AD42" s="183"/>
      <c r="AE42" s="183"/>
      <c r="AF42" s="183"/>
      <c r="AG42" s="183"/>
      <c r="AH42" s="183"/>
      <c r="AI42" s="183"/>
      <c r="AJ42" s="183"/>
      <c r="AK42" s="183"/>
      <c r="AL42" s="183"/>
    </row>
    <row r="43" spans="1:38" ht="18" customHeight="1" x14ac:dyDescent="0.65">
      <c r="A43" s="183"/>
      <c r="B43" s="218" t="str">
        <f>'Master fill'!B43</f>
        <v>Capex Cost/m</v>
      </c>
      <c r="C43" s="218"/>
      <c r="D43" s="218"/>
      <c r="E43" s="269">
        <f>'Master fill'!E43</f>
        <v>0</v>
      </c>
      <c r="F43" s="218"/>
      <c r="G43" s="218"/>
      <c r="H43" s="218"/>
      <c r="I43" s="218"/>
      <c r="J43" s="218"/>
      <c r="K43" s="218"/>
      <c r="L43" s="197"/>
      <c r="M43" s="198"/>
      <c r="N43" s="198"/>
      <c r="O43" s="198"/>
      <c r="P43" s="198"/>
      <c r="Q43" s="198"/>
      <c r="R43" s="198"/>
      <c r="S43" s="198"/>
      <c r="T43" s="198"/>
      <c r="U43" s="183"/>
      <c r="V43" s="183"/>
      <c r="W43" s="183"/>
      <c r="X43" s="183"/>
      <c r="Y43" s="183"/>
      <c r="Z43" s="183"/>
      <c r="AA43" s="183"/>
      <c r="AB43" s="183"/>
      <c r="AC43" s="183"/>
      <c r="AD43" s="183"/>
      <c r="AE43" s="183"/>
      <c r="AF43" s="183"/>
      <c r="AG43" s="183"/>
      <c r="AH43" s="183"/>
      <c r="AI43" s="183"/>
      <c r="AJ43" s="183"/>
      <c r="AK43" s="183"/>
      <c r="AL43" s="183"/>
    </row>
    <row r="44" spans="1:38" ht="18" customHeight="1" x14ac:dyDescent="0.65">
      <c r="A44" s="183"/>
      <c r="B44" s="196"/>
      <c r="C44" s="196"/>
      <c r="D44" s="196"/>
      <c r="E44" s="196"/>
      <c r="F44" s="197"/>
      <c r="G44" s="197"/>
      <c r="H44" s="197"/>
      <c r="I44" s="197"/>
      <c r="J44" s="197"/>
      <c r="K44" s="197"/>
      <c r="L44" s="197"/>
      <c r="M44" s="198"/>
      <c r="N44" s="198"/>
      <c r="O44" s="198"/>
      <c r="P44" s="198"/>
      <c r="Q44" s="198"/>
      <c r="R44" s="198"/>
      <c r="S44" s="198"/>
      <c r="T44" s="198"/>
      <c r="U44" s="183"/>
      <c r="V44" s="183"/>
      <c r="W44" s="183"/>
      <c r="X44" s="183"/>
      <c r="Y44" s="183"/>
      <c r="Z44" s="183"/>
      <c r="AA44" s="183"/>
      <c r="AB44" s="183"/>
      <c r="AC44" s="183"/>
      <c r="AD44" s="183"/>
      <c r="AE44" s="183"/>
      <c r="AF44" s="183"/>
      <c r="AG44" s="183"/>
      <c r="AH44" s="183"/>
      <c r="AI44" s="183"/>
      <c r="AJ44" s="183"/>
      <c r="AK44" s="183"/>
      <c r="AL44" s="183"/>
    </row>
    <row r="45" spans="1:38" ht="54" customHeight="1" x14ac:dyDescent="0.65">
      <c r="A45" s="183"/>
      <c r="B45" s="833"/>
      <c r="C45" s="834"/>
      <c r="D45" s="824" t="s">
        <v>111</v>
      </c>
      <c r="E45" s="824"/>
      <c r="F45" s="824"/>
      <c r="G45" s="824"/>
      <c r="H45" s="824"/>
      <c r="I45" s="824"/>
      <c r="J45" s="824"/>
      <c r="K45" s="824"/>
      <c r="L45" s="824"/>
      <c r="M45" s="824"/>
      <c r="N45" s="824"/>
      <c r="O45" s="824"/>
      <c r="P45" s="824"/>
      <c r="Q45" s="824"/>
      <c r="R45" s="824"/>
      <c r="S45" s="824"/>
      <c r="T45" s="824"/>
      <c r="U45" s="833"/>
      <c r="V45" s="835"/>
      <c r="W45" s="835"/>
      <c r="X45" s="835"/>
      <c r="Y45" s="835"/>
      <c r="Z45" s="834"/>
      <c r="AA45" s="825" t="s">
        <v>93</v>
      </c>
      <c r="AB45" s="825"/>
      <c r="AC45" s="825"/>
      <c r="AD45" s="625" t="s">
        <v>92</v>
      </c>
      <c r="AE45" s="831" t="s">
        <v>101</v>
      </c>
      <c r="AF45" s="831"/>
      <c r="AG45" s="831"/>
      <c r="AH45" s="831"/>
      <c r="AI45" s="832" t="s">
        <v>100</v>
      </c>
      <c r="AJ45" s="832"/>
      <c r="AK45" s="832"/>
      <c r="AL45" s="832"/>
    </row>
    <row r="46" spans="1:38" ht="54" customHeight="1" x14ac:dyDescent="0.65">
      <c r="A46" s="183"/>
      <c r="B46" s="626" t="s">
        <v>36</v>
      </c>
      <c r="C46" s="627" t="s">
        <v>22</v>
      </c>
      <c r="D46" s="627" t="str">
        <f>B26</f>
        <v>Levy | HOA</v>
      </c>
      <c r="E46" s="627" t="str">
        <f>B27</f>
        <v>Rates &amp; Taxes</v>
      </c>
      <c r="F46" s="627"/>
      <c r="G46" s="627" t="str">
        <f>B28</f>
        <v>Water &amp; services</v>
      </c>
      <c r="H46" s="627" t="str">
        <f>B29</f>
        <v>Electricity</v>
      </c>
      <c r="I46" s="627" t="str">
        <f>B30</f>
        <v>Building Insurance</v>
      </c>
      <c r="J46" s="627" t="str">
        <f>B31</f>
        <v>Security</v>
      </c>
      <c r="K46" s="627" t="str">
        <f>B32</f>
        <v>Wi-Fi</v>
      </c>
      <c r="L46" s="627"/>
      <c r="M46" s="627" t="str">
        <f>B33</f>
        <v>Garden costs</v>
      </c>
      <c r="N46" s="627" t="str">
        <f>B34</f>
        <v>Other holding costs</v>
      </c>
      <c r="O46" s="627" t="str">
        <f>B35</f>
        <v>Other costs</v>
      </c>
      <c r="P46" s="624" t="str">
        <f>B40</f>
        <v>Management Cost/m</v>
      </c>
      <c r="Q46" s="624" t="str">
        <f>B41</f>
        <v>Void Cost/m</v>
      </c>
      <c r="R46" s="624" t="str">
        <f>B42</f>
        <v>Maintenance Cost/m</v>
      </c>
      <c r="S46" s="624"/>
      <c r="T46" s="624" t="str">
        <f>B43</f>
        <v>Capex Cost/m</v>
      </c>
      <c r="U46" s="624" t="s">
        <v>77</v>
      </c>
      <c r="V46" s="624" t="s">
        <v>76</v>
      </c>
      <c r="W46" s="624" t="s">
        <v>465</v>
      </c>
      <c r="X46" s="624" t="s">
        <v>21</v>
      </c>
      <c r="Y46" s="624" t="s">
        <v>330</v>
      </c>
      <c r="Z46" s="624" t="s">
        <v>97</v>
      </c>
      <c r="AA46" s="628" t="s">
        <v>29</v>
      </c>
      <c r="AB46" s="628" t="s">
        <v>45</v>
      </c>
      <c r="AC46" s="628" t="s">
        <v>68</v>
      </c>
      <c r="AD46" s="625" t="s">
        <v>91</v>
      </c>
      <c r="AE46" s="629" t="s">
        <v>99</v>
      </c>
      <c r="AF46" s="629" t="s">
        <v>98</v>
      </c>
      <c r="AG46" s="629" t="s">
        <v>75</v>
      </c>
      <c r="AH46" s="629" t="s">
        <v>69</v>
      </c>
      <c r="AI46" s="628" t="s">
        <v>70</v>
      </c>
      <c r="AJ46" s="628" t="s">
        <v>71</v>
      </c>
      <c r="AK46" s="628" t="s">
        <v>73</v>
      </c>
      <c r="AL46" s="628" t="s">
        <v>72</v>
      </c>
    </row>
    <row r="47" spans="1:38" ht="18" customHeight="1" x14ac:dyDescent="0.65">
      <c r="A47" s="183"/>
      <c r="B47" s="630">
        <v>0</v>
      </c>
      <c r="C47" s="627"/>
      <c r="D47" s="631"/>
      <c r="E47" s="631"/>
      <c r="F47" s="632"/>
      <c r="G47" s="631"/>
      <c r="H47" s="631"/>
      <c r="I47" s="631"/>
      <c r="J47" s="631"/>
      <c r="K47" s="631"/>
      <c r="L47" s="631"/>
      <c r="M47" s="631"/>
      <c r="N47" s="631"/>
      <c r="O47" s="631"/>
      <c r="P47" s="631"/>
      <c r="Q47" s="631"/>
      <c r="R47" s="632"/>
      <c r="S47" s="624"/>
      <c r="T47" s="632"/>
      <c r="U47" s="631"/>
      <c r="V47" s="631"/>
      <c r="W47" s="631"/>
      <c r="X47" s="624"/>
      <c r="Y47" s="633">
        <f>R5*(-1)</f>
        <v>-1</v>
      </c>
      <c r="Z47" s="633"/>
      <c r="AA47" s="628"/>
      <c r="AB47" s="628"/>
      <c r="AC47" s="628"/>
      <c r="AD47" s="634"/>
      <c r="AE47" s="635">
        <f>$Y$47</f>
        <v>-1</v>
      </c>
      <c r="AF47" s="636"/>
      <c r="AG47" s="637">
        <f>$Y$47</f>
        <v>-1</v>
      </c>
      <c r="AH47" s="637">
        <f>$AE$47</f>
        <v>-1</v>
      </c>
      <c r="AI47" s="638">
        <f>$Y$47</f>
        <v>-1</v>
      </c>
      <c r="AJ47" s="638">
        <f>$Y$47</f>
        <v>-1</v>
      </c>
      <c r="AK47" s="638">
        <f>$Y$47</f>
        <v>-1</v>
      </c>
      <c r="AL47" s="638">
        <f>$Y$47</f>
        <v>-1</v>
      </c>
    </row>
    <row r="48" spans="1:38" ht="18" customHeight="1" x14ac:dyDescent="0.65">
      <c r="A48" s="183"/>
      <c r="B48" s="630">
        <v>1</v>
      </c>
      <c r="C48" s="639">
        <f>E19</f>
        <v>0</v>
      </c>
      <c r="D48" s="633">
        <f>E26</f>
        <v>0</v>
      </c>
      <c r="E48" s="633">
        <f>E27</f>
        <v>0</v>
      </c>
      <c r="F48" s="633"/>
      <c r="G48" s="633">
        <f>E28</f>
        <v>0</v>
      </c>
      <c r="H48" s="633">
        <f>E29</f>
        <v>0</v>
      </c>
      <c r="I48" s="633">
        <f>E30</f>
        <v>0</v>
      </c>
      <c r="J48" s="633">
        <f>E31</f>
        <v>0</v>
      </c>
      <c r="K48" s="633">
        <f>E32</f>
        <v>0</v>
      </c>
      <c r="L48" s="633"/>
      <c r="M48" s="633">
        <f>E33</f>
        <v>0</v>
      </c>
      <c r="N48" s="633">
        <f>E34</f>
        <v>0</v>
      </c>
      <c r="O48" s="633">
        <f>E35</f>
        <v>0</v>
      </c>
      <c r="P48" s="633">
        <f>E40</f>
        <v>0</v>
      </c>
      <c r="Q48" s="633">
        <f>E41</f>
        <v>0</v>
      </c>
      <c r="R48" s="633">
        <f>SUM(E42)</f>
        <v>0</v>
      </c>
      <c r="S48" s="624"/>
      <c r="T48" s="633">
        <f>SUM(E43)</f>
        <v>0</v>
      </c>
      <c r="U48" s="633">
        <f>IF(B48&lt;=$K$28,$K$29,0)</f>
        <v>0</v>
      </c>
      <c r="V48" s="633">
        <f t="shared" ref="V48:V67" si="1">IF(B48&lt;=$K$34,$K$35,0)</f>
        <v>0</v>
      </c>
      <c r="W48" s="633">
        <f>SUM(D48:T48)</f>
        <v>0</v>
      </c>
      <c r="X48" s="633">
        <f t="shared" ref="X48:X67" si="2">C48-U48-V48-W48</f>
        <v>0</v>
      </c>
      <c r="Y48" s="640">
        <f>X48*12</f>
        <v>0</v>
      </c>
      <c r="Z48" s="641">
        <f>Y48/$R$5</f>
        <v>0</v>
      </c>
      <c r="AA48" s="642">
        <f>E15</f>
        <v>0</v>
      </c>
      <c r="AB48" s="642">
        <f>'BTL-Amort'!$H$23+'Angel-Amort'!$H$23</f>
        <v>0</v>
      </c>
      <c r="AC48" s="642">
        <f t="shared" ref="AC48:AC67" si="3">AA48-AB48</f>
        <v>0</v>
      </c>
      <c r="AD48" s="643">
        <f>(SUM($Y$48:Y48)+AC48)/$R$5</f>
        <v>0</v>
      </c>
      <c r="AE48" s="635">
        <f t="shared" ref="AE48:AE67" si="4">Y48/(1+$E$7)^(B48)</f>
        <v>0</v>
      </c>
      <c r="AF48" s="644">
        <f t="shared" ref="AF48:AF67" si="5">AC48/(1+$E$7)^(B48)</f>
        <v>0</v>
      </c>
      <c r="AG48" s="637">
        <f t="shared" ref="AG48:AG67" si="6">AE48+AF48</f>
        <v>0</v>
      </c>
      <c r="AH48" s="637">
        <f>(SUM($AE$47:AE48))+AF48</f>
        <v>-1</v>
      </c>
      <c r="AI48" s="638">
        <f>Y48</f>
        <v>0</v>
      </c>
      <c r="AJ48" s="638">
        <f>Y48</f>
        <v>0</v>
      </c>
      <c r="AK48" s="638">
        <f>Y48</f>
        <v>0</v>
      </c>
      <c r="AL48" s="638">
        <f>Y48</f>
        <v>0</v>
      </c>
    </row>
    <row r="49" spans="1:43" ht="18" customHeight="1" x14ac:dyDescent="0.65">
      <c r="A49" s="183"/>
      <c r="B49" s="630">
        <v>2</v>
      </c>
      <c r="C49" s="639">
        <f t="shared" ref="C49:C67" si="7">C48+(C48*$E$6)</f>
        <v>0</v>
      </c>
      <c r="D49" s="639">
        <f t="shared" ref="D49:D67" si="8">D48+(D48*$E$6)</f>
        <v>0</v>
      </c>
      <c r="E49" s="639">
        <f t="shared" ref="E49:E67" si="9">E48+(E48*$E$6)</f>
        <v>0</v>
      </c>
      <c r="F49" s="633"/>
      <c r="G49" s="639">
        <f t="shared" ref="G49:G67" si="10">G48+(G48*$E$6)</f>
        <v>0</v>
      </c>
      <c r="H49" s="639">
        <f>H48+(H48*$E$6)</f>
        <v>0</v>
      </c>
      <c r="I49" s="639">
        <f>I48+(I48*$E$6)</f>
        <v>0</v>
      </c>
      <c r="J49" s="639">
        <f>J48+(J48*$E$6)</f>
        <v>0</v>
      </c>
      <c r="K49" s="639">
        <f>K48+(K48*$E$6)</f>
        <v>0</v>
      </c>
      <c r="L49" s="639"/>
      <c r="M49" s="639">
        <f>M48+(M48*$E$6)</f>
        <v>0</v>
      </c>
      <c r="N49" s="639">
        <f>N48+(N48*$E$6)</f>
        <v>0</v>
      </c>
      <c r="O49" s="639">
        <f>O48+(O48*$E$6)</f>
        <v>0</v>
      </c>
      <c r="P49" s="639">
        <f t="shared" ref="P49:P67" si="11">P48+(P48*$E$6)</f>
        <v>0</v>
      </c>
      <c r="Q49" s="639">
        <f t="shared" ref="Q49:Q67" si="12">Q48+(Q48*$E$6)</f>
        <v>0</v>
      </c>
      <c r="R49" s="639">
        <f t="shared" ref="R49:T67" si="13">R48+(R48*$E$6)</f>
        <v>0</v>
      </c>
      <c r="S49" s="624"/>
      <c r="T49" s="639">
        <f t="shared" si="13"/>
        <v>0</v>
      </c>
      <c r="U49" s="633">
        <f t="shared" ref="U49:U67" si="14">IF(B49&lt;=$K$28,$K$29,0)</f>
        <v>0</v>
      </c>
      <c r="V49" s="633">
        <f t="shared" si="1"/>
        <v>0</v>
      </c>
      <c r="W49" s="633">
        <f t="shared" ref="W49:W67" si="15">SUM(D49:T49)</f>
        <v>0</v>
      </c>
      <c r="X49" s="633">
        <f t="shared" si="2"/>
        <v>0</v>
      </c>
      <c r="Y49" s="640">
        <f t="shared" ref="Y49:Y67" si="16">X49*12</f>
        <v>0</v>
      </c>
      <c r="Z49" s="641">
        <f t="shared" ref="Z49:Z67" si="17">Y49/$R$5</f>
        <v>0</v>
      </c>
      <c r="AA49" s="642">
        <f t="shared" ref="AA49:AA67" si="18">AA48*$E$8+AA48</f>
        <v>0</v>
      </c>
      <c r="AB49" s="642">
        <f>'BTL-Amort'!$H$35+'Angel-Amort'!$H$35</f>
        <v>0</v>
      </c>
      <c r="AC49" s="642">
        <f t="shared" si="3"/>
        <v>0</v>
      </c>
      <c r="AD49" s="643">
        <f>(SUM($Y$48:Y49)+AC49)/$R$5</f>
        <v>0</v>
      </c>
      <c r="AE49" s="635">
        <f t="shared" si="4"/>
        <v>0</v>
      </c>
      <c r="AF49" s="644">
        <f t="shared" si="5"/>
        <v>0</v>
      </c>
      <c r="AG49" s="637">
        <f t="shared" si="6"/>
        <v>0</v>
      </c>
      <c r="AH49" s="637">
        <f>(SUM($AE$47:AE49))+AF49</f>
        <v>-1</v>
      </c>
      <c r="AI49" s="638">
        <f>Y49</f>
        <v>0</v>
      </c>
      <c r="AJ49" s="638">
        <f>Y49</f>
        <v>0</v>
      </c>
      <c r="AK49" s="638">
        <f t="shared" ref="AK49:AK56" si="19">Y49</f>
        <v>0</v>
      </c>
      <c r="AL49" s="638">
        <f t="shared" ref="AL49:AL66" si="20">Y49</f>
        <v>0</v>
      </c>
      <c r="AQ49" s="621"/>
    </row>
    <row r="50" spans="1:43" ht="18" customHeight="1" x14ac:dyDescent="0.65">
      <c r="A50" s="183"/>
      <c r="B50" s="630">
        <v>3</v>
      </c>
      <c r="C50" s="639">
        <f t="shared" si="7"/>
        <v>0</v>
      </c>
      <c r="D50" s="639">
        <f t="shared" si="8"/>
        <v>0</v>
      </c>
      <c r="E50" s="639">
        <f t="shared" si="9"/>
        <v>0</v>
      </c>
      <c r="F50" s="633"/>
      <c r="G50" s="639">
        <f t="shared" si="10"/>
        <v>0</v>
      </c>
      <c r="H50" s="639">
        <f t="shared" ref="H50:H67" si="21">H49+(H49*$E$6)</f>
        <v>0</v>
      </c>
      <c r="I50" s="639">
        <f t="shared" ref="I50:O50" si="22">I49+(I49*$E$6)</f>
        <v>0</v>
      </c>
      <c r="J50" s="639">
        <f t="shared" si="22"/>
        <v>0</v>
      </c>
      <c r="K50" s="639">
        <f t="shared" si="22"/>
        <v>0</v>
      </c>
      <c r="L50" s="639"/>
      <c r="M50" s="639">
        <f t="shared" si="22"/>
        <v>0</v>
      </c>
      <c r="N50" s="639">
        <f t="shared" si="22"/>
        <v>0</v>
      </c>
      <c r="O50" s="639">
        <f t="shared" si="22"/>
        <v>0</v>
      </c>
      <c r="P50" s="639">
        <f t="shared" si="11"/>
        <v>0</v>
      </c>
      <c r="Q50" s="639">
        <f t="shared" si="12"/>
        <v>0</v>
      </c>
      <c r="R50" s="639">
        <f t="shared" si="13"/>
        <v>0</v>
      </c>
      <c r="S50" s="624"/>
      <c r="T50" s="639">
        <f t="shared" si="13"/>
        <v>0</v>
      </c>
      <c r="U50" s="633">
        <f t="shared" si="14"/>
        <v>0</v>
      </c>
      <c r="V50" s="633">
        <f t="shared" si="1"/>
        <v>0</v>
      </c>
      <c r="W50" s="633">
        <f t="shared" si="15"/>
        <v>0</v>
      </c>
      <c r="X50" s="633">
        <f t="shared" si="2"/>
        <v>0</v>
      </c>
      <c r="Y50" s="640">
        <f t="shared" si="16"/>
        <v>0</v>
      </c>
      <c r="Z50" s="641">
        <f t="shared" si="17"/>
        <v>0</v>
      </c>
      <c r="AA50" s="642">
        <f t="shared" si="18"/>
        <v>0</v>
      </c>
      <c r="AB50" s="642">
        <f>'BTL-Amort'!$H$47+'Angel-Amort'!$H$47</f>
        <v>0</v>
      </c>
      <c r="AC50" s="642">
        <f t="shared" si="3"/>
        <v>0</v>
      </c>
      <c r="AD50" s="643">
        <f>(SUM($Y$48:Y50)+AC50)/$R$5</f>
        <v>0</v>
      </c>
      <c r="AE50" s="635">
        <f t="shared" si="4"/>
        <v>0</v>
      </c>
      <c r="AF50" s="644">
        <f t="shared" si="5"/>
        <v>0</v>
      </c>
      <c r="AG50" s="637">
        <f t="shared" si="6"/>
        <v>0</v>
      </c>
      <c r="AH50" s="637">
        <f>(SUM($AE$47:AE50))+AF50</f>
        <v>-1</v>
      </c>
      <c r="AI50" s="645">
        <f>Y50+AC50</f>
        <v>0</v>
      </c>
      <c r="AJ50" s="638">
        <f>Y50</f>
        <v>0</v>
      </c>
      <c r="AK50" s="638">
        <f t="shared" si="19"/>
        <v>0</v>
      </c>
      <c r="AL50" s="638">
        <f t="shared" si="20"/>
        <v>0</v>
      </c>
      <c r="AQ50" s="621"/>
    </row>
    <row r="51" spans="1:43" ht="18" customHeight="1" x14ac:dyDescent="0.65">
      <c r="A51" s="183"/>
      <c r="B51" s="630">
        <v>4</v>
      </c>
      <c r="C51" s="639">
        <f t="shared" si="7"/>
        <v>0</v>
      </c>
      <c r="D51" s="639">
        <f t="shared" si="8"/>
        <v>0</v>
      </c>
      <c r="E51" s="639">
        <f t="shared" si="9"/>
        <v>0</v>
      </c>
      <c r="F51" s="633"/>
      <c r="G51" s="639">
        <f t="shared" si="10"/>
        <v>0</v>
      </c>
      <c r="H51" s="639">
        <f t="shared" si="21"/>
        <v>0</v>
      </c>
      <c r="I51" s="639">
        <f t="shared" ref="I51:O51" si="23">I50+(I50*$E$6)</f>
        <v>0</v>
      </c>
      <c r="J51" s="639">
        <f t="shared" si="23"/>
        <v>0</v>
      </c>
      <c r="K51" s="639">
        <f t="shared" si="23"/>
        <v>0</v>
      </c>
      <c r="L51" s="639"/>
      <c r="M51" s="639">
        <f t="shared" si="23"/>
        <v>0</v>
      </c>
      <c r="N51" s="639">
        <f t="shared" si="23"/>
        <v>0</v>
      </c>
      <c r="O51" s="639">
        <f t="shared" si="23"/>
        <v>0</v>
      </c>
      <c r="P51" s="639">
        <f t="shared" si="11"/>
        <v>0</v>
      </c>
      <c r="Q51" s="639">
        <f t="shared" si="12"/>
        <v>0</v>
      </c>
      <c r="R51" s="639">
        <f t="shared" si="13"/>
        <v>0</v>
      </c>
      <c r="S51" s="624"/>
      <c r="T51" s="639">
        <f t="shared" si="13"/>
        <v>0</v>
      </c>
      <c r="U51" s="633">
        <f t="shared" si="14"/>
        <v>0</v>
      </c>
      <c r="V51" s="633">
        <f t="shared" si="1"/>
        <v>0</v>
      </c>
      <c r="W51" s="633">
        <f t="shared" si="15"/>
        <v>0</v>
      </c>
      <c r="X51" s="633">
        <f t="shared" si="2"/>
        <v>0</v>
      </c>
      <c r="Y51" s="640">
        <f t="shared" si="16"/>
        <v>0</v>
      </c>
      <c r="Z51" s="641">
        <f t="shared" si="17"/>
        <v>0</v>
      </c>
      <c r="AA51" s="642">
        <f t="shared" si="18"/>
        <v>0</v>
      </c>
      <c r="AB51" s="642">
        <f>'BTL-Amort'!$H$59+'Angel-Amort'!$H$59</f>
        <v>0</v>
      </c>
      <c r="AC51" s="642">
        <f t="shared" si="3"/>
        <v>0</v>
      </c>
      <c r="AD51" s="643">
        <f>(SUM($Y$48:Y51)+AC51)/$R$5</f>
        <v>0</v>
      </c>
      <c r="AE51" s="635">
        <f t="shared" si="4"/>
        <v>0</v>
      </c>
      <c r="AF51" s="644">
        <f t="shared" si="5"/>
        <v>0</v>
      </c>
      <c r="AG51" s="637">
        <f t="shared" si="6"/>
        <v>0</v>
      </c>
      <c r="AH51" s="637">
        <f>(SUM($AE$47:AE51))+AF51</f>
        <v>-1</v>
      </c>
      <c r="AI51" s="638"/>
      <c r="AJ51" s="638">
        <f>Y51</f>
        <v>0</v>
      </c>
      <c r="AK51" s="638">
        <f t="shared" si="19"/>
        <v>0</v>
      </c>
      <c r="AL51" s="638">
        <f t="shared" si="20"/>
        <v>0</v>
      </c>
      <c r="AQ51" s="621"/>
    </row>
    <row r="52" spans="1:43" ht="18" customHeight="1" x14ac:dyDescent="0.65">
      <c r="A52" s="183"/>
      <c r="B52" s="630">
        <v>5</v>
      </c>
      <c r="C52" s="639">
        <f t="shared" si="7"/>
        <v>0</v>
      </c>
      <c r="D52" s="639">
        <f t="shared" si="8"/>
        <v>0</v>
      </c>
      <c r="E52" s="639">
        <f t="shared" si="9"/>
        <v>0</v>
      </c>
      <c r="F52" s="633"/>
      <c r="G52" s="639">
        <f t="shared" si="10"/>
        <v>0</v>
      </c>
      <c r="H52" s="639">
        <f t="shared" si="21"/>
        <v>0</v>
      </c>
      <c r="I52" s="639">
        <f t="shared" ref="I52:O52" si="24">I51+(I51*$E$6)</f>
        <v>0</v>
      </c>
      <c r="J52" s="639">
        <f t="shared" si="24"/>
        <v>0</v>
      </c>
      <c r="K52" s="639">
        <f t="shared" si="24"/>
        <v>0</v>
      </c>
      <c r="L52" s="639"/>
      <c r="M52" s="639">
        <f t="shared" si="24"/>
        <v>0</v>
      </c>
      <c r="N52" s="639">
        <f t="shared" si="24"/>
        <v>0</v>
      </c>
      <c r="O52" s="639">
        <f t="shared" si="24"/>
        <v>0</v>
      </c>
      <c r="P52" s="639">
        <f t="shared" si="11"/>
        <v>0</v>
      </c>
      <c r="Q52" s="639">
        <f t="shared" si="12"/>
        <v>0</v>
      </c>
      <c r="R52" s="639">
        <f t="shared" si="13"/>
        <v>0</v>
      </c>
      <c r="S52" s="624"/>
      <c r="T52" s="639">
        <f t="shared" si="13"/>
        <v>0</v>
      </c>
      <c r="U52" s="633">
        <f t="shared" si="14"/>
        <v>0</v>
      </c>
      <c r="V52" s="633">
        <f t="shared" si="1"/>
        <v>0</v>
      </c>
      <c r="W52" s="633">
        <f t="shared" si="15"/>
        <v>0</v>
      </c>
      <c r="X52" s="633">
        <f t="shared" si="2"/>
        <v>0</v>
      </c>
      <c r="Y52" s="640">
        <f t="shared" si="16"/>
        <v>0</v>
      </c>
      <c r="Z52" s="641">
        <f t="shared" si="17"/>
        <v>0</v>
      </c>
      <c r="AA52" s="642">
        <f t="shared" si="18"/>
        <v>0</v>
      </c>
      <c r="AB52" s="642">
        <f>'BTL-Amort'!$H$71+'Angel-Amort'!$H$71</f>
        <v>0</v>
      </c>
      <c r="AC52" s="642">
        <f t="shared" si="3"/>
        <v>0</v>
      </c>
      <c r="AD52" s="643">
        <f>(SUM($Y$48:Y52)+AC52)/$R$5</f>
        <v>0</v>
      </c>
      <c r="AE52" s="635">
        <f t="shared" si="4"/>
        <v>0</v>
      </c>
      <c r="AF52" s="644">
        <f t="shared" si="5"/>
        <v>0</v>
      </c>
      <c r="AG52" s="637">
        <f t="shared" si="6"/>
        <v>0</v>
      </c>
      <c r="AH52" s="637">
        <f>(SUM($AE$47:AE52))+AF52</f>
        <v>-1</v>
      </c>
      <c r="AI52" s="638"/>
      <c r="AJ52" s="645">
        <f>Y52+AC52</f>
        <v>0</v>
      </c>
      <c r="AK52" s="638">
        <f t="shared" si="19"/>
        <v>0</v>
      </c>
      <c r="AL52" s="638">
        <f t="shared" si="20"/>
        <v>0</v>
      </c>
      <c r="AO52" s="620"/>
      <c r="AQ52" s="621"/>
    </row>
    <row r="53" spans="1:43" ht="18" customHeight="1" x14ac:dyDescent="0.65">
      <c r="A53" s="183"/>
      <c r="B53" s="630">
        <v>6</v>
      </c>
      <c r="C53" s="639">
        <f t="shared" si="7"/>
        <v>0</v>
      </c>
      <c r="D53" s="639">
        <f t="shared" si="8"/>
        <v>0</v>
      </c>
      <c r="E53" s="639">
        <f t="shared" si="9"/>
        <v>0</v>
      </c>
      <c r="F53" s="633"/>
      <c r="G53" s="639">
        <f t="shared" si="10"/>
        <v>0</v>
      </c>
      <c r="H53" s="639">
        <f t="shared" si="21"/>
        <v>0</v>
      </c>
      <c r="I53" s="639">
        <f t="shared" ref="I53:O53" si="25">I52+(I52*$E$6)</f>
        <v>0</v>
      </c>
      <c r="J53" s="639">
        <f t="shared" si="25"/>
        <v>0</v>
      </c>
      <c r="K53" s="639">
        <f t="shared" si="25"/>
        <v>0</v>
      </c>
      <c r="L53" s="639"/>
      <c r="M53" s="639">
        <f t="shared" si="25"/>
        <v>0</v>
      </c>
      <c r="N53" s="639">
        <f t="shared" si="25"/>
        <v>0</v>
      </c>
      <c r="O53" s="639">
        <f t="shared" si="25"/>
        <v>0</v>
      </c>
      <c r="P53" s="639">
        <f t="shared" si="11"/>
        <v>0</v>
      </c>
      <c r="Q53" s="639">
        <f t="shared" si="12"/>
        <v>0</v>
      </c>
      <c r="R53" s="639">
        <f t="shared" si="13"/>
        <v>0</v>
      </c>
      <c r="S53" s="624"/>
      <c r="T53" s="639">
        <f t="shared" si="13"/>
        <v>0</v>
      </c>
      <c r="U53" s="633">
        <f t="shared" si="14"/>
        <v>0</v>
      </c>
      <c r="V53" s="633">
        <f t="shared" si="1"/>
        <v>0</v>
      </c>
      <c r="W53" s="633">
        <f t="shared" si="15"/>
        <v>0</v>
      </c>
      <c r="X53" s="633">
        <f t="shared" si="2"/>
        <v>0</v>
      </c>
      <c r="Y53" s="640">
        <f t="shared" si="16"/>
        <v>0</v>
      </c>
      <c r="Z53" s="641">
        <f t="shared" si="17"/>
        <v>0</v>
      </c>
      <c r="AA53" s="642">
        <f t="shared" si="18"/>
        <v>0</v>
      </c>
      <c r="AB53" s="642">
        <f>'BTL-Amort'!$H$83+'Angel-Amort'!$H$83</f>
        <v>0</v>
      </c>
      <c r="AC53" s="642">
        <f t="shared" si="3"/>
        <v>0</v>
      </c>
      <c r="AD53" s="643">
        <f>(SUM($Y$48:Y53)+AC53)/$R$5</f>
        <v>0</v>
      </c>
      <c r="AE53" s="635">
        <f t="shared" si="4"/>
        <v>0</v>
      </c>
      <c r="AF53" s="644">
        <f t="shared" si="5"/>
        <v>0</v>
      </c>
      <c r="AG53" s="637">
        <f t="shared" si="6"/>
        <v>0</v>
      </c>
      <c r="AH53" s="637">
        <f>(SUM($AE$47:AE53))+AF53</f>
        <v>-1</v>
      </c>
      <c r="AI53" s="646"/>
      <c r="AJ53" s="646"/>
      <c r="AK53" s="638">
        <f t="shared" si="19"/>
        <v>0</v>
      </c>
      <c r="AL53" s="638">
        <f t="shared" si="20"/>
        <v>0</v>
      </c>
      <c r="AQ53" s="620"/>
    </row>
    <row r="54" spans="1:43" ht="18" customHeight="1" x14ac:dyDescent="0.65">
      <c r="A54" s="183"/>
      <c r="B54" s="630">
        <v>7</v>
      </c>
      <c r="C54" s="639">
        <f t="shared" si="7"/>
        <v>0</v>
      </c>
      <c r="D54" s="639">
        <f t="shared" si="8"/>
        <v>0</v>
      </c>
      <c r="E54" s="639">
        <f t="shared" si="9"/>
        <v>0</v>
      </c>
      <c r="F54" s="633"/>
      <c r="G54" s="639">
        <f t="shared" si="10"/>
        <v>0</v>
      </c>
      <c r="H54" s="639">
        <f t="shared" si="21"/>
        <v>0</v>
      </c>
      <c r="I54" s="639">
        <f t="shared" ref="I54:O54" si="26">I53+(I53*$E$6)</f>
        <v>0</v>
      </c>
      <c r="J54" s="639">
        <f t="shared" si="26"/>
        <v>0</v>
      </c>
      <c r="K54" s="639">
        <f t="shared" si="26"/>
        <v>0</v>
      </c>
      <c r="L54" s="639"/>
      <c r="M54" s="639">
        <f t="shared" si="26"/>
        <v>0</v>
      </c>
      <c r="N54" s="639">
        <f t="shared" si="26"/>
        <v>0</v>
      </c>
      <c r="O54" s="639">
        <f t="shared" si="26"/>
        <v>0</v>
      </c>
      <c r="P54" s="639">
        <f t="shared" si="11"/>
        <v>0</v>
      </c>
      <c r="Q54" s="639">
        <f t="shared" si="12"/>
        <v>0</v>
      </c>
      <c r="R54" s="639">
        <f t="shared" si="13"/>
        <v>0</v>
      </c>
      <c r="S54" s="624"/>
      <c r="T54" s="639">
        <f t="shared" si="13"/>
        <v>0</v>
      </c>
      <c r="U54" s="633">
        <f t="shared" si="14"/>
        <v>0</v>
      </c>
      <c r="V54" s="633">
        <f t="shared" si="1"/>
        <v>0</v>
      </c>
      <c r="W54" s="633">
        <f t="shared" si="15"/>
        <v>0</v>
      </c>
      <c r="X54" s="633">
        <f t="shared" si="2"/>
        <v>0</v>
      </c>
      <c r="Y54" s="640">
        <f t="shared" si="16"/>
        <v>0</v>
      </c>
      <c r="Z54" s="641">
        <f t="shared" si="17"/>
        <v>0</v>
      </c>
      <c r="AA54" s="642">
        <f t="shared" si="18"/>
        <v>0</v>
      </c>
      <c r="AB54" s="642">
        <f>'BTL-Amort'!$H$95+'Angel-Amort'!$H$95</f>
        <v>0</v>
      </c>
      <c r="AC54" s="642">
        <f t="shared" si="3"/>
        <v>0</v>
      </c>
      <c r="AD54" s="643">
        <f>(SUM($Y$48:Y54)+AC54)/$R$5</f>
        <v>0</v>
      </c>
      <c r="AE54" s="635">
        <f t="shared" si="4"/>
        <v>0</v>
      </c>
      <c r="AF54" s="644">
        <f t="shared" si="5"/>
        <v>0</v>
      </c>
      <c r="AG54" s="637">
        <f t="shared" si="6"/>
        <v>0</v>
      </c>
      <c r="AH54" s="637">
        <f>(SUM($AE$47:AE54))+AF54</f>
        <v>-1</v>
      </c>
      <c r="AI54" s="646"/>
      <c r="AJ54" s="646"/>
      <c r="AK54" s="638">
        <f t="shared" si="19"/>
        <v>0</v>
      </c>
      <c r="AL54" s="638">
        <f t="shared" si="20"/>
        <v>0</v>
      </c>
      <c r="AN54" s="620"/>
    </row>
    <row r="55" spans="1:43" ht="18" customHeight="1" x14ac:dyDescent="0.65">
      <c r="A55" s="183"/>
      <c r="B55" s="630">
        <v>8</v>
      </c>
      <c r="C55" s="639">
        <f t="shared" si="7"/>
        <v>0</v>
      </c>
      <c r="D55" s="639">
        <f t="shared" si="8"/>
        <v>0</v>
      </c>
      <c r="E55" s="639">
        <f t="shared" si="9"/>
        <v>0</v>
      </c>
      <c r="F55" s="633"/>
      <c r="G55" s="639">
        <f t="shared" si="10"/>
        <v>0</v>
      </c>
      <c r="H55" s="639">
        <f t="shared" si="21"/>
        <v>0</v>
      </c>
      <c r="I55" s="639">
        <f t="shared" ref="I55:O55" si="27">I54+(I54*$E$6)</f>
        <v>0</v>
      </c>
      <c r="J55" s="639">
        <f t="shared" si="27"/>
        <v>0</v>
      </c>
      <c r="K55" s="639">
        <f t="shared" si="27"/>
        <v>0</v>
      </c>
      <c r="L55" s="639"/>
      <c r="M55" s="639">
        <f t="shared" si="27"/>
        <v>0</v>
      </c>
      <c r="N55" s="639">
        <f t="shared" si="27"/>
        <v>0</v>
      </c>
      <c r="O55" s="639">
        <f t="shared" si="27"/>
        <v>0</v>
      </c>
      <c r="P55" s="639">
        <f t="shared" si="11"/>
        <v>0</v>
      </c>
      <c r="Q55" s="639">
        <f t="shared" si="12"/>
        <v>0</v>
      </c>
      <c r="R55" s="639">
        <f t="shared" si="13"/>
        <v>0</v>
      </c>
      <c r="S55" s="624"/>
      <c r="T55" s="639">
        <f t="shared" si="13"/>
        <v>0</v>
      </c>
      <c r="U55" s="633">
        <f t="shared" si="14"/>
        <v>0</v>
      </c>
      <c r="V55" s="633">
        <f t="shared" si="1"/>
        <v>0</v>
      </c>
      <c r="W55" s="633">
        <f t="shared" si="15"/>
        <v>0</v>
      </c>
      <c r="X55" s="633">
        <f t="shared" si="2"/>
        <v>0</v>
      </c>
      <c r="Y55" s="640">
        <f t="shared" si="16"/>
        <v>0</v>
      </c>
      <c r="Z55" s="641">
        <f t="shared" si="17"/>
        <v>0</v>
      </c>
      <c r="AA55" s="642">
        <f t="shared" si="18"/>
        <v>0</v>
      </c>
      <c r="AB55" s="642">
        <f>'BTL-Amort'!$H$107+'Angel-Amort'!$H$107</f>
        <v>0</v>
      </c>
      <c r="AC55" s="642">
        <f t="shared" si="3"/>
        <v>0</v>
      </c>
      <c r="AD55" s="643">
        <f>(SUM($Y$48:Y55)+AC55)/$R$5</f>
        <v>0</v>
      </c>
      <c r="AE55" s="635">
        <f t="shared" si="4"/>
        <v>0</v>
      </c>
      <c r="AF55" s="644">
        <f t="shared" si="5"/>
        <v>0</v>
      </c>
      <c r="AG55" s="637">
        <f t="shared" si="6"/>
        <v>0</v>
      </c>
      <c r="AH55" s="637">
        <f>(SUM($AE$47:AE55))+AF55</f>
        <v>-1</v>
      </c>
      <c r="AI55" s="646"/>
      <c r="AJ55" s="646"/>
      <c r="AK55" s="638">
        <f t="shared" si="19"/>
        <v>0</v>
      </c>
      <c r="AL55" s="638">
        <f t="shared" si="20"/>
        <v>0</v>
      </c>
    </row>
    <row r="56" spans="1:43" ht="18" customHeight="1" x14ac:dyDescent="0.65">
      <c r="A56" s="183"/>
      <c r="B56" s="630">
        <v>9</v>
      </c>
      <c r="C56" s="639">
        <f t="shared" si="7"/>
        <v>0</v>
      </c>
      <c r="D56" s="639">
        <f t="shared" si="8"/>
        <v>0</v>
      </c>
      <c r="E56" s="639">
        <f t="shared" si="9"/>
        <v>0</v>
      </c>
      <c r="F56" s="633"/>
      <c r="G56" s="639">
        <f t="shared" si="10"/>
        <v>0</v>
      </c>
      <c r="H56" s="639">
        <f t="shared" si="21"/>
        <v>0</v>
      </c>
      <c r="I56" s="639">
        <f t="shared" ref="I56:O56" si="28">I55+(I55*$E$6)</f>
        <v>0</v>
      </c>
      <c r="J56" s="639">
        <f t="shared" si="28"/>
        <v>0</v>
      </c>
      <c r="K56" s="639">
        <f t="shared" si="28"/>
        <v>0</v>
      </c>
      <c r="L56" s="639"/>
      <c r="M56" s="639">
        <f t="shared" si="28"/>
        <v>0</v>
      </c>
      <c r="N56" s="639">
        <f t="shared" si="28"/>
        <v>0</v>
      </c>
      <c r="O56" s="639">
        <f t="shared" si="28"/>
        <v>0</v>
      </c>
      <c r="P56" s="639">
        <f t="shared" si="11"/>
        <v>0</v>
      </c>
      <c r="Q56" s="639">
        <f t="shared" si="12"/>
        <v>0</v>
      </c>
      <c r="R56" s="639">
        <f t="shared" si="13"/>
        <v>0</v>
      </c>
      <c r="S56" s="624"/>
      <c r="T56" s="639">
        <f t="shared" si="13"/>
        <v>0</v>
      </c>
      <c r="U56" s="633">
        <f t="shared" si="14"/>
        <v>0</v>
      </c>
      <c r="V56" s="633">
        <f t="shared" si="1"/>
        <v>0</v>
      </c>
      <c r="W56" s="633">
        <f t="shared" si="15"/>
        <v>0</v>
      </c>
      <c r="X56" s="633">
        <f t="shared" si="2"/>
        <v>0</v>
      </c>
      <c r="Y56" s="640">
        <f t="shared" si="16"/>
        <v>0</v>
      </c>
      <c r="Z56" s="641">
        <f t="shared" si="17"/>
        <v>0</v>
      </c>
      <c r="AA56" s="642">
        <f t="shared" si="18"/>
        <v>0</v>
      </c>
      <c r="AB56" s="642">
        <f>'BTL-Amort'!$H$119+'Angel-Amort'!$H$119</f>
        <v>0</v>
      </c>
      <c r="AC56" s="642">
        <f t="shared" si="3"/>
        <v>0</v>
      </c>
      <c r="AD56" s="643">
        <f>(SUM($Y$48:Y56)+AC56)/$R$5</f>
        <v>0</v>
      </c>
      <c r="AE56" s="635">
        <f t="shared" si="4"/>
        <v>0</v>
      </c>
      <c r="AF56" s="644">
        <f t="shared" si="5"/>
        <v>0</v>
      </c>
      <c r="AG56" s="637">
        <f t="shared" si="6"/>
        <v>0</v>
      </c>
      <c r="AH56" s="637">
        <f>(SUM($AE$47:AE56))+AF56</f>
        <v>-1</v>
      </c>
      <c r="AI56" s="646"/>
      <c r="AJ56" s="646"/>
      <c r="AK56" s="638">
        <f t="shared" si="19"/>
        <v>0</v>
      </c>
      <c r="AL56" s="638">
        <f t="shared" si="20"/>
        <v>0</v>
      </c>
    </row>
    <row r="57" spans="1:43" ht="18" customHeight="1" x14ac:dyDescent="0.65">
      <c r="A57" s="183"/>
      <c r="B57" s="630">
        <v>10</v>
      </c>
      <c r="C57" s="639">
        <f t="shared" si="7"/>
        <v>0</v>
      </c>
      <c r="D57" s="639">
        <f t="shared" si="8"/>
        <v>0</v>
      </c>
      <c r="E57" s="639">
        <f t="shared" si="9"/>
        <v>0</v>
      </c>
      <c r="F57" s="633"/>
      <c r="G57" s="639">
        <f t="shared" si="10"/>
        <v>0</v>
      </c>
      <c r="H57" s="639">
        <f t="shared" si="21"/>
        <v>0</v>
      </c>
      <c r="I57" s="639">
        <f t="shared" ref="I57:O57" si="29">I56+(I56*$E$6)</f>
        <v>0</v>
      </c>
      <c r="J57" s="639">
        <f t="shared" si="29"/>
        <v>0</v>
      </c>
      <c r="K57" s="639">
        <f t="shared" si="29"/>
        <v>0</v>
      </c>
      <c r="L57" s="639"/>
      <c r="M57" s="639">
        <f t="shared" si="29"/>
        <v>0</v>
      </c>
      <c r="N57" s="639">
        <f t="shared" si="29"/>
        <v>0</v>
      </c>
      <c r="O57" s="639">
        <f t="shared" si="29"/>
        <v>0</v>
      </c>
      <c r="P57" s="639">
        <f t="shared" si="11"/>
        <v>0</v>
      </c>
      <c r="Q57" s="639">
        <f t="shared" si="12"/>
        <v>0</v>
      </c>
      <c r="R57" s="639">
        <f t="shared" si="13"/>
        <v>0</v>
      </c>
      <c r="S57" s="624"/>
      <c r="T57" s="639">
        <f t="shared" si="13"/>
        <v>0</v>
      </c>
      <c r="U57" s="633">
        <f t="shared" si="14"/>
        <v>0</v>
      </c>
      <c r="V57" s="633">
        <f t="shared" si="1"/>
        <v>0</v>
      </c>
      <c r="W57" s="633">
        <f t="shared" si="15"/>
        <v>0</v>
      </c>
      <c r="X57" s="633">
        <f t="shared" si="2"/>
        <v>0</v>
      </c>
      <c r="Y57" s="640">
        <f t="shared" si="16"/>
        <v>0</v>
      </c>
      <c r="Z57" s="641">
        <f t="shared" si="17"/>
        <v>0</v>
      </c>
      <c r="AA57" s="642">
        <f t="shared" si="18"/>
        <v>0</v>
      </c>
      <c r="AB57" s="642">
        <f>'BTL-Amort'!$H$131+'Angel-Amort'!$H$131</f>
        <v>0</v>
      </c>
      <c r="AC57" s="642">
        <f t="shared" si="3"/>
        <v>0</v>
      </c>
      <c r="AD57" s="643">
        <f>(SUM($Y$48:Y57)+AC57)/$R$5</f>
        <v>0</v>
      </c>
      <c r="AE57" s="635">
        <f t="shared" si="4"/>
        <v>0</v>
      </c>
      <c r="AF57" s="644">
        <f t="shared" si="5"/>
        <v>0</v>
      </c>
      <c r="AG57" s="637">
        <f t="shared" si="6"/>
        <v>0</v>
      </c>
      <c r="AH57" s="637">
        <f>(SUM($AE$47:AE57))+AF57</f>
        <v>-1</v>
      </c>
      <c r="AI57" s="646"/>
      <c r="AJ57" s="646"/>
      <c r="AK57" s="645">
        <f>Y57+AC57</f>
        <v>0</v>
      </c>
      <c r="AL57" s="638">
        <f t="shared" si="20"/>
        <v>0</v>
      </c>
    </row>
    <row r="58" spans="1:43" ht="18" customHeight="1" x14ac:dyDescent="0.65">
      <c r="A58" s="183"/>
      <c r="B58" s="630">
        <v>11</v>
      </c>
      <c r="C58" s="639">
        <f t="shared" si="7"/>
        <v>0</v>
      </c>
      <c r="D58" s="639">
        <f t="shared" si="8"/>
        <v>0</v>
      </c>
      <c r="E58" s="639">
        <f t="shared" si="9"/>
        <v>0</v>
      </c>
      <c r="F58" s="633"/>
      <c r="G58" s="639">
        <f t="shared" si="10"/>
        <v>0</v>
      </c>
      <c r="H58" s="639">
        <f t="shared" si="21"/>
        <v>0</v>
      </c>
      <c r="I58" s="639">
        <f t="shared" ref="I58:O58" si="30">I57+(I57*$E$6)</f>
        <v>0</v>
      </c>
      <c r="J58" s="639">
        <f t="shared" si="30"/>
        <v>0</v>
      </c>
      <c r="K58" s="639">
        <f t="shared" si="30"/>
        <v>0</v>
      </c>
      <c r="L58" s="639"/>
      <c r="M58" s="639">
        <f t="shared" si="30"/>
        <v>0</v>
      </c>
      <c r="N58" s="639">
        <f t="shared" si="30"/>
        <v>0</v>
      </c>
      <c r="O58" s="639">
        <f t="shared" si="30"/>
        <v>0</v>
      </c>
      <c r="P58" s="639">
        <f t="shared" si="11"/>
        <v>0</v>
      </c>
      <c r="Q58" s="639">
        <f t="shared" si="12"/>
        <v>0</v>
      </c>
      <c r="R58" s="639">
        <f t="shared" si="13"/>
        <v>0</v>
      </c>
      <c r="S58" s="624"/>
      <c r="T58" s="639">
        <f t="shared" si="13"/>
        <v>0</v>
      </c>
      <c r="U58" s="633">
        <f t="shared" si="14"/>
        <v>0</v>
      </c>
      <c r="V58" s="633">
        <f t="shared" si="1"/>
        <v>0</v>
      </c>
      <c r="W58" s="633">
        <f t="shared" si="15"/>
        <v>0</v>
      </c>
      <c r="X58" s="633">
        <f t="shared" si="2"/>
        <v>0</v>
      </c>
      <c r="Y58" s="640">
        <f t="shared" si="16"/>
        <v>0</v>
      </c>
      <c r="Z58" s="641">
        <f t="shared" si="17"/>
        <v>0</v>
      </c>
      <c r="AA58" s="642">
        <f t="shared" si="18"/>
        <v>0</v>
      </c>
      <c r="AB58" s="642">
        <f>'BTL-Amort'!$H$143+'Angel-Amort'!$H$143</f>
        <v>0</v>
      </c>
      <c r="AC58" s="642">
        <f t="shared" si="3"/>
        <v>0</v>
      </c>
      <c r="AD58" s="643">
        <f>(SUM($Y$48:Y58)+AC58)/$R$5</f>
        <v>0</v>
      </c>
      <c r="AE58" s="635">
        <f t="shared" si="4"/>
        <v>0</v>
      </c>
      <c r="AF58" s="644">
        <f t="shared" si="5"/>
        <v>0</v>
      </c>
      <c r="AG58" s="637">
        <f t="shared" si="6"/>
        <v>0</v>
      </c>
      <c r="AH58" s="637">
        <f>(SUM($AE$47:AE58))+AF58</f>
        <v>-1</v>
      </c>
      <c r="AI58" s="646"/>
      <c r="AJ58" s="646"/>
      <c r="AK58" s="638"/>
      <c r="AL58" s="638">
        <f t="shared" si="20"/>
        <v>0</v>
      </c>
    </row>
    <row r="59" spans="1:43" ht="18" customHeight="1" x14ac:dyDescent="0.65">
      <c r="A59" s="183"/>
      <c r="B59" s="630">
        <v>12</v>
      </c>
      <c r="C59" s="639">
        <f t="shared" si="7"/>
        <v>0</v>
      </c>
      <c r="D59" s="639">
        <f t="shared" si="8"/>
        <v>0</v>
      </c>
      <c r="E59" s="639">
        <f t="shared" si="9"/>
        <v>0</v>
      </c>
      <c r="F59" s="633"/>
      <c r="G59" s="639">
        <f t="shared" si="10"/>
        <v>0</v>
      </c>
      <c r="H59" s="639">
        <f t="shared" si="21"/>
        <v>0</v>
      </c>
      <c r="I59" s="639">
        <f t="shared" ref="I59:O59" si="31">I58+(I58*$E$6)</f>
        <v>0</v>
      </c>
      <c r="J59" s="639">
        <f t="shared" si="31"/>
        <v>0</v>
      </c>
      <c r="K59" s="639">
        <f t="shared" si="31"/>
        <v>0</v>
      </c>
      <c r="L59" s="639"/>
      <c r="M59" s="639">
        <f t="shared" si="31"/>
        <v>0</v>
      </c>
      <c r="N59" s="639">
        <f t="shared" si="31"/>
        <v>0</v>
      </c>
      <c r="O59" s="639">
        <f t="shared" si="31"/>
        <v>0</v>
      </c>
      <c r="P59" s="639">
        <f t="shared" si="11"/>
        <v>0</v>
      </c>
      <c r="Q59" s="639">
        <f t="shared" si="12"/>
        <v>0</v>
      </c>
      <c r="R59" s="639">
        <f t="shared" si="13"/>
        <v>0</v>
      </c>
      <c r="S59" s="624"/>
      <c r="T59" s="639">
        <f t="shared" si="13"/>
        <v>0</v>
      </c>
      <c r="U59" s="633">
        <f t="shared" si="14"/>
        <v>0</v>
      </c>
      <c r="V59" s="633">
        <f t="shared" si="1"/>
        <v>0</v>
      </c>
      <c r="W59" s="633">
        <f t="shared" si="15"/>
        <v>0</v>
      </c>
      <c r="X59" s="633">
        <f t="shared" si="2"/>
        <v>0</v>
      </c>
      <c r="Y59" s="640">
        <f t="shared" si="16"/>
        <v>0</v>
      </c>
      <c r="Z59" s="641">
        <f t="shared" si="17"/>
        <v>0</v>
      </c>
      <c r="AA59" s="642">
        <f t="shared" si="18"/>
        <v>0</v>
      </c>
      <c r="AB59" s="642">
        <f>'BTL-Amort'!$H$155+'Angel-Amort'!$H$155</f>
        <v>0</v>
      </c>
      <c r="AC59" s="642">
        <f t="shared" si="3"/>
        <v>0</v>
      </c>
      <c r="AD59" s="643">
        <f>(SUM($Y$48:Y59)+AC59)/$R$5</f>
        <v>0</v>
      </c>
      <c r="AE59" s="635">
        <f t="shared" si="4"/>
        <v>0</v>
      </c>
      <c r="AF59" s="644">
        <f t="shared" si="5"/>
        <v>0</v>
      </c>
      <c r="AG59" s="637">
        <f t="shared" si="6"/>
        <v>0</v>
      </c>
      <c r="AH59" s="637">
        <f>(SUM($AE$47:AE59))+AF59</f>
        <v>-1</v>
      </c>
      <c r="AI59" s="646"/>
      <c r="AJ59" s="646"/>
      <c r="AK59" s="638"/>
      <c r="AL59" s="638">
        <f t="shared" si="20"/>
        <v>0</v>
      </c>
    </row>
    <row r="60" spans="1:43" ht="18" customHeight="1" x14ac:dyDescent="0.65">
      <c r="A60" s="183"/>
      <c r="B60" s="630">
        <v>13</v>
      </c>
      <c r="C60" s="639">
        <f t="shared" si="7"/>
        <v>0</v>
      </c>
      <c r="D60" s="639">
        <f t="shared" si="8"/>
        <v>0</v>
      </c>
      <c r="E60" s="639">
        <f t="shared" si="9"/>
        <v>0</v>
      </c>
      <c r="F60" s="633"/>
      <c r="G60" s="639">
        <f t="shared" si="10"/>
        <v>0</v>
      </c>
      <c r="H60" s="639">
        <f t="shared" si="21"/>
        <v>0</v>
      </c>
      <c r="I60" s="639">
        <f t="shared" ref="I60:O60" si="32">I59+(I59*$E$6)</f>
        <v>0</v>
      </c>
      <c r="J60" s="639">
        <f t="shared" si="32"/>
        <v>0</v>
      </c>
      <c r="K60" s="639">
        <f t="shared" si="32"/>
        <v>0</v>
      </c>
      <c r="L60" s="639"/>
      <c r="M60" s="639">
        <f t="shared" si="32"/>
        <v>0</v>
      </c>
      <c r="N60" s="639">
        <f t="shared" si="32"/>
        <v>0</v>
      </c>
      <c r="O60" s="639">
        <f t="shared" si="32"/>
        <v>0</v>
      </c>
      <c r="P60" s="639">
        <f t="shared" si="11"/>
        <v>0</v>
      </c>
      <c r="Q60" s="639">
        <f t="shared" si="12"/>
        <v>0</v>
      </c>
      <c r="R60" s="639">
        <f t="shared" si="13"/>
        <v>0</v>
      </c>
      <c r="S60" s="624"/>
      <c r="T60" s="639">
        <f t="shared" si="13"/>
        <v>0</v>
      </c>
      <c r="U60" s="633">
        <f t="shared" si="14"/>
        <v>0</v>
      </c>
      <c r="V60" s="633">
        <f t="shared" si="1"/>
        <v>0</v>
      </c>
      <c r="W60" s="633">
        <f t="shared" si="15"/>
        <v>0</v>
      </c>
      <c r="X60" s="633">
        <f t="shared" si="2"/>
        <v>0</v>
      </c>
      <c r="Y60" s="640">
        <f t="shared" si="16"/>
        <v>0</v>
      </c>
      <c r="Z60" s="641">
        <f t="shared" si="17"/>
        <v>0</v>
      </c>
      <c r="AA60" s="642">
        <f t="shared" si="18"/>
        <v>0</v>
      </c>
      <c r="AB60" s="642">
        <f>'BTL-Amort'!$H$167+'Angel-Amort'!$H$167</f>
        <v>0</v>
      </c>
      <c r="AC60" s="642">
        <f t="shared" si="3"/>
        <v>0</v>
      </c>
      <c r="AD60" s="643">
        <f>(SUM($Y$48:Y60)+AC60)/$R$5</f>
        <v>0</v>
      </c>
      <c r="AE60" s="635">
        <f t="shared" si="4"/>
        <v>0</v>
      </c>
      <c r="AF60" s="644">
        <f t="shared" si="5"/>
        <v>0</v>
      </c>
      <c r="AG60" s="637">
        <f t="shared" si="6"/>
        <v>0</v>
      </c>
      <c r="AH60" s="637">
        <f>(SUM($AE$47:AE60))+AF60</f>
        <v>-1</v>
      </c>
      <c r="AI60" s="646"/>
      <c r="AJ60" s="646"/>
      <c r="AK60" s="638"/>
      <c r="AL60" s="638">
        <f t="shared" si="20"/>
        <v>0</v>
      </c>
    </row>
    <row r="61" spans="1:43" ht="18" customHeight="1" x14ac:dyDescent="0.65">
      <c r="A61" s="183"/>
      <c r="B61" s="630">
        <v>14</v>
      </c>
      <c r="C61" s="639">
        <f t="shared" si="7"/>
        <v>0</v>
      </c>
      <c r="D61" s="639">
        <f t="shared" si="8"/>
        <v>0</v>
      </c>
      <c r="E61" s="639">
        <f t="shared" si="9"/>
        <v>0</v>
      </c>
      <c r="F61" s="633"/>
      <c r="G61" s="639">
        <f t="shared" si="10"/>
        <v>0</v>
      </c>
      <c r="H61" s="639">
        <f t="shared" si="21"/>
        <v>0</v>
      </c>
      <c r="I61" s="639">
        <f t="shared" ref="I61:O61" si="33">I60+(I60*$E$6)</f>
        <v>0</v>
      </c>
      <c r="J61" s="639">
        <f t="shared" si="33"/>
        <v>0</v>
      </c>
      <c r="K61" s="639">
        <f t="shared" si="33"/>
        <v>0</v>
      </c>
      <c r="L61" s="639"/>
      <c r="M61" s="639">
        <f t="shared" si="33"/>
        <v>0</v>
      </c>
      <c r="N61" s="639">
        <f t="shared" si="33"/>
        <v>0</v>
      </c>
      <c r="O61" s="639">
        <f t="shared" si="33"/>
        <v>0</v>
      </c>
      <c r="P61" s="639">
        <f t="shared" si="11"/>
        <v>0</v>
      </c>
      <c r="Q61" s="639">
        <f t="shared" si="12"/>
        <v>0</v>
      </c>
      <c r="R61" s="639">
        <f t="shared" si="13"/>
        <v>0</v>
      </c>
      <c r="S61" s="624"/>
      <c r="T61" s="639">
        <f t="shared" si="13"/>
        <v>0</v>
      </c>
      <c r="U61" s="633">
        <f t="shared" si="14"/>
        <v>0</v>
      </c>
      <c r="V61" s="633">
        <f t="shared" si="1"/>
        <v>0</v>
      </c>
      <c r="W61" s="633">
        <f t="shared" si="15"/>
        <v>0</v>
      </c>
      <c r="X61" s="633">
        <f t="shared" si="2"/>
        <v>0</v>
      </c>
      <c r="Y61" s="640">
        <f t="shared" si="16"/>
        <v>0</v>
      </c>
      <c r="Z61" s="641">
        <f t="shared" si="17"/>
        <v>0</v>
      </c>
      <c r="AA61" s="642">
        <f t="shared" si="18"/>
        <v>0</v>
      </c>
      <c r="AB61" s="642">
        <f>'BTL-Amort'!$H$179+'Angel-Amort'!$H$179</f>
        <v>0</v>
      </c>
      <c r="AC61" s="642">
        <f t="shared" si="3"/>
        <v>0</v>
      </c>
      <c r="AD61" s="643">
        <f>(SUM($Y$48:Y61)+AC61)/$R$5</f>
        <v>0</v>
      </c>
      <c r="AE61" s="635">
        <f t="shared" si="4"/>
        <v>0</v>
      </c>
      <c r="AF61" s="644">
        <f t="shared" si="5"/>
        <v>0</v>
      </c>
      <c r="AG61" s="637">
        <f t="shared" si="6"/>
        <v>0</v>
      </c>
      <c r="AH61" s="637">
        <f>(SUM($AE$47:AE61))+AF61</f>
        <v>-1</v>
      </c>
      <c r="AI61" s="646"/>
      <c r="AJ61" s="646"/>
      <c r="AK61" s="638"/>
      <c r="AL61" s="638">
        <f t="shared" si="20"/>
        <v>0</v>
      </c>
    </row>
    <row r="62" spans="1:43" ht="18" customHeight="1" x14ac:dyDescent="0.65">
      <c r="A62" s="183"/>
      <c r="B62" s="630">
        <v>15</v>
      </c>
      <c r="C62" s="639">
        <f t="shared" si="7"/>
        <v>0</v>
      </c>
      <c r="D62" s="639">
        <f t="shared" si="8"/>
        <v>0</v>
      </c>
      <c r="E62" s="639">
        <f t="shared" si="9"/>
        <v>0</v>
      </c>
      <c r="F62" s="633"/>
      <c r="G62" s="639">
        <f t="shared" si="10"/>
        <v>0</v>
      </c>
      <c r="H62" s="639">
        <f t="shared" si="21"/>
        <v>0</v>
      </c>
      <c r="I62" s="639">
        <f t="shared" ref="I62:O62" si="34">I61+(I61*$E$6)</f>
        <v>0</v>
      </c>
      <c r="J62" s="639">
        <f t="shared" si="34"/>
        <v>0</v>
      </c>
      <c r="K62" s="639">
        <f t="shared" si="34"/>
        <v>0</v>
      </c>
      <c r="L62" s="639"/>
      <c r="M62" s="639">
        <f t="shared" si="34"/>
        <v>0</v>
      </c>
      <c r="N62" s="639">
        <f t="shared" si="34"/>
        <v>0</v>
      </c>
      <c r="O62" s="639">
        <f t="shared" si="34"/>
        <v>0</v>
      </c>
      <c r="P62" s="639">
        <f t="shared" si="11"/>
        <v>0</v>
      </c>
      <c r="Q62" s="639">
        <f t="shared" si="12"/>
        <v>0</v>
      </c>
      <c r="R62" s="639">
        <f t="shared" si="13"/>
        <v>0</v>
      </c>
      <c r="S62" s="624"/>
      <c r="T62" s="639">
        <f t="shared" si="13"/>
        <v>0</v>
      </c>
      <c r="U62" s="633">
        <f t="shared" si="14"/>
        <v>0</v>
      </c>
      <c r="V62" s="633">
        <f t="shared" si="1"/>
        <v>0</v>
      </c>
      <c r="W62" s="633">
        <f t="shared" si="15"/>
        <v>0</v>
      </c>
      <c r="X62" s="633">
        <f t="shared" si="2"/>
        <v>0</v>
      </c>
      <c r="Y62" s="640">
        <f t="shared" si="16"/>
        <v>0</v>
      </c>
      <c r="Z62" s="641">
        <f t="shared" si="17"/>
        <v>0</v>
      </c>
      <c r="AA62" s="642">
        <f t="shared" si="18"/>
        <v>0</v>
      </c>
      <c r="AB62" s="642">
        <f>'BTL-Amort'!$H$191+'Angel-Amort'!$H$191</f>
        <v>0</v>
      </c>
      <c r="AC62" s="642">
        <f t="shared" si="3"/>
        <v>0</v>
      </c>
      <c r="AD62" s="643">
        <f>(SUM($Y$48:Y62)+AC62)/$R$5</f>
        <v>0</v>
      </c>
      <c r="AE62" s="635">
        <f t="shared" si="4"/>
        <v>0</v>
      </c>
      <c r="AF62" s="644">
        <f t="shared" si="5"/>
        <v>0</v>
      </c>
      <c r="AG62" s="637">
        <f t="shared" si="6"/>
        <v>0</v>
      </c>
      <c r="AH62" s="637">
        <f>(SUM($AE$47:AE62))+AF62</f>
        <v>-1</v>
      </c>
      <c r="AI62" s="646"/>
      <c r="AJ62" s="646"/>
      <c r="AK62" s="638"/>
      <c r="AL62" s="638">
        <f t="shared" si="20"/>
        <v>0</v>
      </c>
    </row>
    <row r="63" spans="1:43" ht="18" customHeight="1" x14ac:dyDescent="0.65">
      <c r="A63" s="183"/>
      <c r="B63" s="630">
        <v>16</v>
      </c>
      <c r="C63" s="639">
        <f t="shared" si="7"/>
        <v>0</v>
      </c>
      <c r="D63" s="639">
        <f t="shared" si="8"/>
        <v>0</v>
      </c>
      <c r="E63" s="639">
        <f t="shared" si="9"/>
        <v>0</v>
      </c>
      <c r="F63" s="633"/>
      <c r="G63" s="639">
        <f t="shared" si="10"/>
        <v>0</v>
      </c>
      <c r="H63" s="639">
        <f t="shared" si="21"/>
        <v>0</v>
      </c>
      <c r="I63" s="639">
        <f t="shared" ref="I63:O63" si="35">I62+(I62*$E$6)</f>
        <v>0</v>
      </c>
      <c r="J63" s="639">
        <f t="shared" si="35"/>
        <v>0</v>
      </c>
      <c r="K63" s="639">
        <f t="shared" si="35"/>
        <v>0</v>
      </c>
      <c r="L63" s="639"/>
      <c r="M63" s="639">
        <f t="shared" si="35"/>
        <v>0</v>
      </c>
      <c r="N63" s="639">
        <f t="shared" si="35"/>
        <v>0</v>
      </c>
      <c r="O63" s="639">
        <f t="shared" si="35"/>
        <v>0</v>
      </c>
      <c r="P63" s="639">
        <f t="shared" si="11"/>
        <v>0</v>
      </c>
      <c r="Q63" s="639">
        <f t="shared" si="12"/>
        <v>0</v>
      </c>
      <c r="R63" s="639">
        <f t="shared" si="13"/>
        <v>0</v>
      </c>
      <c r="S63" s="624"/>
      <c r="T63" s="639">
        <f t="shared" si="13"/>
        <v>0</v>
      </c>
      <c r="U63" s="633">
        <f t="shared" si="14"/>
        <v>0</v>
      </c>
      <c r="V63" s="633">
        <f t="shared" si="1"/>
        <v>0</v>
      </c>
      <c r="W63" s="633">
        <f t="shared" si="15"/>
        <v>0</v>
      </c>
      <c r="X63" s="633">
        <f t="shared" si="2"/>
        <v>0</v>
      </c>
      <c r="Y63" s="640">
        <f t="shared" si="16"/>
        <v>0</v>
      </c>
      <c r="Z63" s="641">
        <f t="shared" si="17"/>
        <v>0</v>
      </c>
      <c r="AA63" s="642">
        <f t="shared" si="18"/>
        <v>0</v>
      </c>
      <c r="AB63" s="642">
        <f>'BTL-Amort'!$H$203+'Angel-Amort'!$H$203</f>
        <v>0</v>
      </c>
      <c r="AC63" s="642">
        <f t="shared" si="3"/>
        <v>0</v>
      </c>
      <c r="AD63" s="643">
        <f>(SUM($Y$48:Y63)+AC63)/$R$5</f>
        <v>0</v>
      </c>
      <c r="AE63" s="635">
        <f t="shared" si="4"/>
        <v>0</v>
      </c>
      <c r="AF63" s="644">
        <f t="shared" si="5"/>
        <v>0</v>
      </c>
      <c r="AG63" s="637">
        <f t="shared" si="6"/>
        <v>0</v>
      </c>
      <c r="AH63" s="637">
        <f>(SUM($AE$47:AE63))+AF63</f>
        <v>-1</v>
      </c>
      <c r="AI63" s="646"/>
      <c r="AJ63" s="646"/>
      <c r="AK63" s="638"/>
      <c r="AL63" s="638">
        <f t="shared" si="20"/>
        <v>0</v>
      </c>
    </row>
    <row r="64" spans="1:43" ht="18" customHeight="1" x14ac:dyDescent="0.65">
      <c r="A64" s="183"/>
      <c r="B64" s="630">
        <v>17</v>
      </c>
      <c r="C64" s="639">
        <f t="shared" si="7"/>
        <v>0</v>
      </c>
      <c r="D64" s="639">
        <f t="shared" si="8"/>
        <v>0</v>
      </c>
      <c r="E64" s="639">
        <f t="shared" si="9"/>
        <v>0</v>
      </c>
      <c r="F64" s="633"/>
      <c r="G64" s="639">
        <f t="shared" si="10"/>
        <v>0</v>
      </c>
      <c r="H64" s="639">
        <f t="shared" si="21"/>
        <v>0</v>
      </c>
      <c r="I64" s="639">
        <f t="shared" ref="I64:O64" si="36">I63+(I63*$E$6)</f>
        <v>0</v>
      </c>
      <c r="J64" s="639">
        <f t="shared" si="36"/>
        <v>0</v>
      </c>
      <c r="K64" s="639">
        <f t="shared" si="36"/>
        <v>0</v>
      </c>
      <c r="L64" s="639"/>
      <c r="M64" s="639">
        <f t="shared" si="36"/>
        <v>0</v>
      </c>
      <c r="N64" s="639">
        <f t="shared" si="36"/>
        <v>0</v>
      </c>
      <c r="O64" s="639">
        <f t="shared" si="36"/>
        <v>0</v>
      </c>
      <c r="P64" s="639">
        <f t="shared" si="11"/>
        <v>0</v>
      </c>
      <c r="Q64" s="639">
        <f t="shared" si="12"/>
        <v>0</v>
      </c>
      <c r="R64" s="639">
        <f t="shared" si="13"/>
        <v>0</v>
      </c>
      <c r="S64" s="624"/>
      <c r="T64" s="639">
        <f t="shared" si="13"/>
        <v>0</v>
      </c>
      <c r="U64" s="633">
        <f t="shared" si="14"/>
        <v>0</v>
      </c>
      <c r="V64" s="633">
        <f t="shared" si="1"/>
        <v>0</v>
      </c>
      <c r="W64" s="633">
        <f t="shared" si="15"/>
        <v>0</v>
      </c>
      <c r="X64" s="633">
        <f t="shared" si="2"/>
        <v>0</v>
      </c>
      <c r="Y64" s="640">
        <f t="shared" si="16"/>
        <v>0</v>
      </c>
      <c r="Z64" s="641">
        <f t="shared" si="17"/>
        <v>0</v>
      </c>
      <c r="AA64" s="642">
        <f t="shared" si="18"/>
        <v>0</v>
      </c>
      <c r="AB64" s="642">
        <f>'BTL-Amort'!$H$215+'Angel-Amort'!$H$215</f>
        <v>0</v>
      </c>
      <c r="AC64" s="642">
        <f t="shared" si="3"/>
        <v>0</v>
      </c>
      <c r="AD64" s="643">
        <f>(SUM($Y$48:Y64)+AC64)/$R$5</f>
        <v>0</v>
      </c>
      <c r="AE64" s="635">
        <f t="shared" si="4"/>
        <v>0</v>
      </c>
      <c r="AF64" s="644">
        <f t="shared" si="5"/>
        <v>0</v>
      </c>
      <c r="AG64" s="637">
        <f t="shared" si="6"/>
        <v>0</v>
      </c>
      <c r="AH64" s="637">
        <f>(SUM($AE$47:AE64))+AF64</f>
        <v>-1</v>
      </c>
      <c r="AI64" s="646"/>
      <c r="AJ64" s="646"/>
      <c r="AK64" s="638"/>
      <c r="AL64" s="638">
        <f t="shared" si="20"/>
        <v>0</v>
      </c>
    </row>
    <row r="65" spans="1:38" ht="18" customHeight="1" x14ac:dyDescent="0.65">
      <c r="A65" s="183"/>
      <c r="B65" s="630">
        <v>18</v>
      </c>
      <c r="C65" s="639">
        <f t="shared" si="7"/>
        <v>0</v>
      </c>
      <c r="D65" s="639">
        <f t="shared" si="8"/>
        <v>0</v>
      </c>
      <c r="E65" s="639">
        <f t="shared" si="9"/>
        <v>0</v>
      </c>
      <c r="F65" s="633"/>
      <c r="G65" s="639">
        <f t="shared" si="10"/>
        <v>0</v>
      </c>
      <c r="H65" s="639">
        <f t="shared" si="21"/>
        <v>0</v>
      </c>
      <c r="I65" s="639">
        <f t="shared" ref="I65:O65" si="37">I64+(I64*$E$6)</f>
        <v>0</v>
      </c>
      <c r="J65" s="639">
        <f t="shared" si="37"/>
        <v>0</v>
      </c>
      <c r="K65" s="639">
        <f t="shared" si="37"/>
        <v>0</v>
      </c>
      <c r="L65" s="639"/>
      <c r="M65" s="639">
        <f t="shared" si="37"/>
        <v>0</v>
      </c>
      <c r="N65" s="639">
        <f t="shared" si="37"/>
        <v>0</v>
      </c>
      <c r="O65" s="639">
        <f t="shared" si="37"/>
        <v>0</v>
      </c>
      <c r="P65" s="639">
        <f t="shared" si="11"/>
        <v>0</v>
      </c>
      <c r="Q65" s="639">
        <f t="shared" si="12"/>
        <v>0</v>
      </c>
      <c r="R65" s="639">
        <f t="shared" si="13"/>
        <v>0</v>
      </c>
      <c r="S65" s="624"/>
      <c r="T65" s="639">
        <f t="shared" si="13"/>
        <v>0</v>
      </c>
      <c r="U65" s="633">
        <f t="shared" si="14"/>
        <v>0</v>
      </c>
      <c r="V65" s="633">
        <f t="shared" si="1"/>
        <v>0</v>
      </c>
      <c r="W65" s="633">
        <f t="shared" si="15"/>
        <v>0</v>
      </c>
      <c r="X65" s="633">
        <f t="shared" si="2"/>
        <v>0</v>
      </c>
      <c r="Y65" s="640">
        <f t="shared" si="16"/>
        <v>0</v>
      </c>
      <c r="Z65" s="641">
        <f t="shared" si="17"/>
        <v>0</v>
      </c>
      <c r="AA65" s="642">
        <f t="shared" si="18"/>
        <v>0</v>
      </c>
      <c r="AB65" s="642">
        <f>'BTL-Amort'!$H$227+'Angel-Amort'!$H$227</f>
        <v>0</v>
      </c>
      <c r="AC65" s="642">
        <f t="shared" si="3"/>
        <v>0</v>
      </c>
      <c r="AD65" s="643">
        <f>(SUM($Y$48:Y65)+AC65)/$R$5</f>
        <v>0</v>
      </c>
      <c r="AE65" s="635">
        <f t="shared" si="4"/>
        <v>0</v>
      </c>
      <c r="AF65" s="644">
        <f t="shared" si="5"/>
        <v>0</v>
      </c>
      <c r="AG65" s="637">
        <f t="shared" si="6"/>
        <v>0</v>
      </c>
      <c r="AH65" s="637">
        <f>(SUM($AE$47:AE65))+AF65</f>
        <v>-1</v>
      </c>
      <c r="AI65" s="646"/>
      <c r="AJ65" s="646"/>
      <c r="AK65" s="638"/>
      <c r="AL65" s="638">
        <f t="shared" si="20"/>
        <v>0</v>
      </c>
    </row>
    <row r="66" spans="1:38" ht="18" customHeight="1" x14ac:dyDescent="0.65">
      <c r="A66" s="183"/>
      <c r="B66" s="630">
        <v>19</v>
      </c>
      <c r="C66" s="639">
        <f t="shared" si="7"/>
        <v>0</v>
      </c>
      <c r="D66" s="639">
        <f t="shared" si="8"/>
        <v>0</v>
      </c>
      <c r="E66" s="639">
        <f t="shared" si="9"/>
        <v>0</v>
      </c>
      <c r="F66" s="633"/>
      <c r="G66" s="639">
        <f t="shared" si="10"/>
        <v>0</v>
      </c>
      <c r="H66" s="639">
        <f t="shared" si="21"/>
        <v>0</v>
      </c>
      <c r="I66" s="639">
        <f t="shared" ref="I66:O66" si="38">I65+(I65*$E$6)</f>
        <v>0</v>
      </c>
      <c r="J66" s="639">
        <f t="shared" si="38"/>
        <v>0</v>
      </c>
      <c r="K66" s="639">
        <f t="shared" si="38"/>
        <v>0</v>
      </c>
      <c r="L66" s="639"/>
      <c r="M66" s="639">
        <f t="shared" si="38"/>
        <v>0</v>
      </c>
      <c r="N66" s="639">
        <f t="shared" si="38"/>
        <v>0</v>
      </c>
      <c r="O66" s="639">
        <f t="shared" si="38"/>
        <v>0</v>
      </c>
      <c r="P66" s="639">
        <f t="shared" si="11"/>
        <v>0</v>
      </c>
      <c r="Q66" s="639">
        <f t="shared" si="12"/>
        <v>0</v>
      </c>
      <c r="R66" s="639">
        <f t="shared" si="13"/>
        <v>0</v>
      </c>
      <c r="S66" s="624"/>
      <c r="T66" s="639">
        <f t="shared" si="13"/>
        <v>0</v>
      </c>
      <c r="U66" s="633">
        <f t="shared" si="14"/>
        <v>0</v>
      </c>
      <c r="V66" s="633">
        <f t="shared" si="1"/>
        <v>0</v>
      </c>
      <c r="W66" s="633">
        <f t="shared" si="15"/>
        <v>0</v>
      </c>
      <c r="X66" s="633">
        <f t="shared" si="2"/>
        <v>0</v>
      </c>
      <c r="Y66" s="640">
        <f t="shared" si="16"/>
        <v>0</v>
      </c>
      <c r="Z66" s="641">
        <f t="shared" si="17"/>
        <v>0</v>
      </c>
      <c r="AA66" s="642">
        <f t="shared" si="18"/>
        <v>0</v>
      </c>
      <c r="AB66" s="642">
        <f>'BTL-Amort'!$H$239+'Angel-Amort'!$H$239</f>
        <v>0</v>
      </c>
      <c r="AC66" s="642">
        <f t="shared" si="3"/>
        <v>0</v>
      </c>
      <c r="AD66" s="643">
        <f>(SUM($Y$48:Y66)+AC66)/$R$5</f>
        <v>0</v>
      </c>
      <c r="AE66" s="635">
        <f t="shared" si="4"/>
        <v>0</v>
      </c>
      <c r="AF66" s="644">
        <f t="shared" si="5"/>
        <v>0</v>
      </c>
      <c r="AG66" s="637">
        <f t="shared" si="6"/>
        <v>0</v>
      </c>
      <c r="AH66" s="637">
        <f>(SUM($AE$47:AE66))+AF66</f>
        <v>-1</v>
      </c>
      <c r="AI66" s="646"/>
      <c r="AJ66" s="646"/>
      <c r="AK66" s="638"/>
      <c r="AL66" s="638">
        <f t="shared" si="20"/>
        <v>0</v>
      </c>
    </row>
    <row r="67" spans="1:38" ht="18" customHeight="1" x14ac:dyDescent="0.65">
      <c r="A67" s="183"/>
      <c r="B67" s="630">
        <v>20</v>
      </c>
      <c r="C67" s="639">
        <f t="shared" si="7"/>
        <v>0</v>
      </c>
      <c r="D67" s="639">
        <f t="shared" si="8"/>
        <v>0</v>
      </c>
      <c r="E67" s="639">
        <f t="shared" si="9"/>
        <v>0</v>
      </c>
      <c r="F67" s="633"/>
      <c r="G67" s="639">
        <f t="shared" si="10"/>
        <v>0</v>
      </c>
      <c r="H67" s="639">
        <f t="shared" si="21"/>
        <v>0</v>
      </c>
      <c r="I67" s="639">
        <f t="shared" ref="I67:O67" si="39">I66+(I66*$E$6)</f>
        <v>0</v>
      </c>
      <c r="J67" s="639">
        <f t="shared" si="39"/>
        <v>0</v>
      </c>
      <c r="K67" s="639">
        <f t="shared" si="39"/>
        <v>0</v>
      </c>
      <c r="L67" s="639"/>
      <c r="M67" s="639">
        <f t="shared" si="39"/>
        <v>0</v>
      </c>
      <c r="N67" s="639">
        <f t="shared" si="39"/>
        <v>0</v>
      </c>
      <c r="O67" s="639">
        <f t="shared" si="39"/>
        <v>0</v>
      </c>
      <c r="P67" s="639">
        <f t="shared" si="11"/>
        <v>0</v>
      </c>
      <c r="Q67" s="639">
        <f t="shared" si="12"/>
        <v>0</v>
      </c>
      <c r="R67" s="639">
        <f t="shared" si="13"/>
        <v>0</v>
      </c>
      <c r="S67" s="624"/>
      <c r="T67" s="639">
        <f t="shared" si="13"/>
        <v>0</v>
      </c>
      <c r="U67" s="633">
        <f t="shared" si="14"/>
        <v>0</v>
      </c>
      <c r="V67" s="633">
        <f t="shared" si="1"/>
        <v>0</v>
      </c>
      <c r="W67" s="633">
        <f t="shared" si="15"/>
        <v>0</v>
      </c>
      <c r="X67" s="633">
        <f t="shared" si="2"/>
        <v>0</v>
      </c>
      <c r="Y67" s="640">
        <f t="shared" si="16"/>
        <v>0</v>
      </c>
      <c r="Z67" s="641">
        <f t="shared" si="17"/>
        <v>0</v>
      </c>
      <c r="AA67" s="642">
        <f t="shared" si="18"/>
        <v>0</v>
      </c>
      <c r="AB67" s="642">
        <f>'BTL-Amort'!$H$251+'Angel-Amort'!$H$251</f>
        <v>0</v>
      </c>
      <c r="AC67" s="642">
        <f t="shared" si="3"/>
        <v>0</v>
      </c>
      <c r="AD67" s="643">
        <f>(SUM($Y$48:Y67)+AC67)/$R$5</f>
        <v>0</v>
      </c>
      <c r="AE67" s="635">
        <f t="shared" si="4"/>
        <v>0</v>
      </c>
      <c r="AF67" s="644">
        <f t="shared" si="5"/>
        <v>0</v>
      </c>
      <c r="AG67" s="637">
        <f t="shared" si="6"/>
        <v>0</v>
      </c>
      <c r="AH67" s="637">
        <f>(SUM($AE$47:AE67))+AF67</f>
        <v>-1</v>
      </c>
      <c r="AI67" s="646"/>
      <c r="AJ67" s="646"/>
      <c r="AK67" s="645"/>
      <c r="AL67" s="645">
        <f>Y67+AC67</f>
        <v>0</v>
      </c>
    </row>
    <row r="68" spans="1:38" ht="18" customHeight="1" x14ac:dyDescent="0.65">
      <c r="A68" s="195"/>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195"/>
    </row>
    <row r="69" spans="1:38" ht="18" customHeight="1" x14ac:dyDescent="0.65">
      <c r="V69" s="137"/>
      <c r="Z69" s="137"/>
      <c r="AA69" s="137"/>
      <c r="AB69" s="137"/>
      <c r="AC69" s="137"/>
      <c r="AD69" s="137"/>
    </row>
    <row r="70" spans="1:38" ht="18" customHeight="1" x14ac:dyDescent="0.65">
      <c r="W70" s="157"/>
      <c r="X70" s="157"/>
      <c r="Y70" s="157"/>
      <c r="Z70" s="157"/>
      <c r="AA70" s="157"/>
      <c r="AB70" s="157"/>
      <c r="AC70" s="157"/>
      <c r="AD70" s="157"/>
      <c r="AE70" s="157"/>
      <c r="AF70" s="157"/>
      <c r="AG70" s="157"/>
    </row>
    <row r="71" spans="1:38" ht="18" customHeight="1" x14ac:dyDescent="0.65">
      <c r="X71" s="157"/>
    </row>
    <row r="72" spans="1:38" ht="18" customHeight="1" x14ac:dyDescent="0.65">
      <c r="W72" s="157"/>
      <c r="X72" s="157"/>
    </row>
    <row r="76" spans="1:38" ht="18" customHeight="1" x14ac:dyDescent="0.65">
      <c r="AA76" s="434"/>
    </row>
    <row r="77" spans="1:38" ht="18" customHeight="1" x14ac:dyDescent="0.65">
      <c r="AA77" s="434"/>
    </row>
    <row r="78" spans="1:38" ht="18" customHeight="1" x14ac:dyDescent="0.65">
      <c r="AA78" s="434"/>
    </row>
  </sheetData>
  <sheetProtection password="ED20" sheet="1" objects="1" scenarios="1"/>
  <mergeCells count="22">
    <mergeCell ref="AE45:AH45"/>
    <mergeCell ref="AI45:AL45"/>
    <mergeCell ref="B45:C45"/>
    <mergeCell ref="U45:Z45"/>
    <mergeCell ref="G24:J24"/>
    <mergeCell ref="G21:J21"/>
    <mergeCell ref="M18:M19"/>
    <mergeCell ref="D45:T45"/>
    <mergeCell ref="AA45:AC45"/>
    <mergeCell ref="R18:R19"/>
    <mergeCell ref="P29:P31"/>
    <mergeCell ref="Q29:Q31"/>
    <mergeCell ref="R29:R31"/>
    <mergeCell ref="M27:S28"/>
    <mergeCell ref="O29:O31"/>
    <mergeCell ref="M29:M31"/>
    <mergeCell ref="O18:Q18"/>
    <mergeCell ref="M2:S2"/>
    <mergeCell ref="B1:S1"/>
    <mergeCell ref="M16:S17"/>
    <mergeCell ref="B2:K2"/>
    <mergeCell ref="G4:J4"/>
  </mergeCells>
  <phoneticPr fontId="20" type="noConversion"/>
  <conditionalFormatting sqref="AC48:AD48 AF48 AE48:AE67 Y48:AB67">
    <cfRule type="cellIs" dxfId="367" priority="228" operator="lessThan">
      <formula>0</formula>
    </cfRule>
  </conditionalFormatting>
  <conditionalFormatting sqref="R7">
    <cfRule type="cellIs" dxfId="366" priority="209" operator="lessThan">
      <formula>0.1</formula>
    </cfRule>
    <cfRule type="cellIs" dxfId="365" priority="210" operator="greaterThanOrEqual">
      <formula>0.1</formula>
    </cfRule>
  </conditionalFormatting>
  <conditionalFormatting sqref="R10">
    <cfRule type="cellIs" dxfId="364" priority="147" operator="lessThan">
      <formula>0</formula>
    </cfRule>
    <cfRule type="cellIs" dxfId="363" priority="203" operator="greaterThanOrEqual">
      <formula>0</formula>
    </cfRule>
  </conditionalFormatting>
  <conditionalFormatting sqref="R11">
    <cfRule type="cellIs" dxfId="362" priority="199" operator="greaterThan">
      <formula>0.4</formula>
    </cfRule>
    <cfRule type="cellIs" dxfId="361" priority="200" operator="lessThanOrEqual">
      <formula>0.4</formula>
    </cfRule>
  </conditionalFormatting>
  <conditionalFormatting sqref="R8">
    <cfRule type="cellIs" dxfId="360" priority="189" operator="greaterThanOrEqual">
      <formula>0.02</formula>
    </cfRule>
    <cfRule type="cellIs" dxfId="359" priority="191" operator="lessThan">
      <formula>0.02</formula>
    </cfRule>
  </conditionalFormatting>
  <conditionalFormatting sqref="R9">
    <cfRule type="cellIs" dxfId="358" priority="185" operator="greaterThan">
      <formula>0.16</formula>
    </cfRule>
    <cfRule type="cellIs" dxfId="357" priority="187" operator="lessThan">
      <formula>0.16</formula>
    </cfRule>
  </conditionalFormatting>
  <conditionalFormatting sqref="O20:Q24 O32:P35">
    <cfRule type="cellIs" dxfId="356" priority="162" operator="lessThan">
      <formula>0</formula>
    </cfRule>
    <cfRule type="cellIs" dxfId="355" priority="163" operator="greaterThan">
      <formula>0</formula>
    </cfRule>
  </conditionalFormatting>
  <conditionalFormatting sqref="AB49:AB67 X48:X67">
    <cfRule type="cellIs" dxfId="354" priority="126" operator="lessThan">
      <formula>0</formula>
    </cfRule>
  </conditionalFormatting>
  <conditionalFormatting sqref="AB48:AB67">
    <cfRule type="cellIs" dxfId="353" priority="125" operator="lessThan">
      <formula>0</formula>
    </cfRule>
  </conditionalFormatting>
  <conditionalFormatting sqref="X48:Z67">
    <cfRule type="cellIs" dxfId="352" priority="123" operator="greaterThan">
      <formula>0</formula>
    </cfRule>
  </conditionalFormatting>
  <conditionalFormatting sqref="AF49:AF67">
    <cfRule type="cellIs" dxfId="351" priority="122" operator="lessThan">
      <formula>0</formula>
    </cfRule>
  </conditionalFormatting>
  <conditionalFormatting sqref="AB49:AB50 AB52:AB53 AB55:AB56 AB58:AB59 AB61:AB62 AB64:AB65 AB67">
    <cfRule type="cellIs" dxfId="350" priority="120" operator="lessThan">
      <formula>0</formula>
    </cfRule>
  </conditionalFormatting>
  <conditionalFormatting sqref="AB60">
    <cfRule type="cellIs" dxfId="349" priority="111" operator="lessThan">
      <formula>0</formula>
    </cfRule>
  </conditionalFormatting>
  <conditionalFormatting sqref="AC49:AD67">
    <cfRule type="cellIs" dxfId="348" priority="117" operator="lessThan">
      <formula>0</formula>
    </cfRule>
  </conditionalFormatting>
  <conditionalFormatting sqref="AB54">
    <cfRule type="cellIs" dxfId="347" priority="116" operator="lessThan">
      <formula>0</formula>
    </cfRule>
  </conditionalFormatting>
  <conditionalFormatting sqref="AB54">
    <cfRule type="cellIs" dxfId="346" priority="115" operator="lessThan">
      <formula>0</formula>
    </cfRule>
  </conditionalFormatting>
  <conditionalFormatting sqref="AB57">
    <cfRule type="cellIs" dxfId="345" priority="114" operator="lessThan">
      <formula>0</formula>
    </cfRule>
  </conditionalFormatting>
  <conditionalFormatting sqref="AB57">
    <cfRule type="cellIs" dxfId="344" priority="113" operator="lessThan">
      <formula>0</formula>
    </cfRule>
  </conditionalFormatting>
  <conditionalFormatting sqref="AB60">
    <cfRule type="cellIs" dxfId="343" priority="112" operator="lessThan">
      <formula>0</formula>
    </cfRule>
  </conditionalFormatting>
  <conditionalFormatting sqref="AB66">
    <cfRule type="cellIs" dxfId="342" priority="107" operator="lessThan">
      <formula>0</formula>
    </cfRule>
  </conditionalFormatting>
  <conditionalFormatting sqref="AB63">
    <cfRule type="cellIs" dxfId="341" priority="110" operator="lessThan">
      <formula>0</formula>
    </cfRule>
  </conditionalFormatting>
  <conditionalFormatting sqref="AB63">
    <cfRule type="cellIs" dxfId="340" priority="109" operator="lessThan">
      <formula>0</formula>
    </cfRule>
  </conditionalFormatting>
  <conditionalFormatting sqref="AB66">
    <cfRule type="cellIs" dxfId="339" priority="108" operator="lessThan">
      <formula>0</formula>
    </cfRule>
  </conditionalFormatting>
  <conditionalFormatting sqref="R20:R24">
    <cfRule type="cellIs" dxfId="338" priority="87" operator="greaterThanOrEqual">
      <formula>0</formula>
    </cfRule>
    <cfRule type="cellIs" dxfId="337" priority="88" operator="lessThan">
      <formula>0</formula>
    </cfRule>
  </conditionalFormatting>
  <conditionalFormatting sqref="O33:O35">
    <cfRule type="cellIs" dxfId="336" priority="57" operator="greaterThan">
      <formula>0</formula>
    </cfRule>
  </conditionalFormatting>
  <conditionalFormatting sqref="O33:O35">
    <cfRule type="cellIs" dxfId="335" priority="56" operator="lessThan">
      <formula>0</formula>
    </cfRule>
  </conditionalFormatting>
  <conditionalFormatting sqref="P20">
    <cfRule type="cellIs" dxfId="334" priority="47" operator="greaterThan">
      <formula>0</formula>
    </cfRule>
  </conditionalFormatting>
  <conditionalFormatting sqref="P20">
    <cfRule type="cellIs" dxfId="333" priority="46" operator="lessThan">
      <formula>0</formula>
    </cfRule>
  </conditionalFormatting>
  <conditionalFormatting sqref="Q32:Q35">
    <cfRule type="cellIs" dxfId="332" priority="42" operator="lessThan">
      <formula>1</formula>
    </cfRule>
    <cfRule type="cellIs" dxfId="331" priority="43" operator="greaterThanOrEqual">
      <formula>1</formula>
    </cfRule>
  </conditionalFormatting>
  <conditionalFormatting sqref="Q21:Q24">
    <cfRule type="cellIs" dxfId="330" priority="20" operator="greaterThan">
      <formula>0</formula>
    </cfRule>
  </conditionalFormatting>
  <conditionalFormatting sqref="Q21:Q24">
    <cfRule type="cellIs" dxfId="329" priority="19" operator="lessThan">
      <formula>0</formula>
    </cfRule>
  </conditionalFormatting>
  <conditionalFormatting sqref="Q20">
    <cfRule type="cellIs" dxfId="328" priority="18" operator="greaterThan">
      <formula>0</formula>
    </cfRule>
  </conditionalFormatting>
  <conditionalFormatting sqref="Q20">
    <cfRule type="cellIs" dxfId="327" priority="17" operator="lessThan">
      <formula>0</formula>
    </cfRule>
  </conditionalFormatting>
  <conditionalFormatting sqref="R14">
    <cfRule type="cellIs" dxfId="326" priority="15" operator="greaterThan">
      <formula>1</formula>
    </cfRule>
    <cfRule type="cellIs" dxfId="325" priority="16" operator="lessThan">
      <formula>1</formula>
    </cfRule>
  </conditionalFormatting>
  <conditionalFormatting sqref="Y72">
    <cfRule type="cellIs" dxfId="324" priority="14" operator="lessThan">
      <formula>0</formula>
    </cfRule>
  </conditionalFormatting>
  <conditionalFormatting sqref="R6">
    <cfRule type="cellIs" dxfId="323" priority="11" operator="lessThan">
      <formula>0</formula>
    </cfRule>
    <cfRule type="cellIs" dxfId="322" priority="12" operator="greaterThanOrEqual">
      <formula>0</formula>
    </cfRule>
  </conditionalFormatting>
  <conditionalFormatting sqref="R13">
    <cfRule type="cellIs" dxfId="321" priority="3" operator="lessThan">
      <formula>0</formula>
    </cfRule>
    <cfRule type="cellIs" dxfId="320" priority="4" operator="greaterThanOrEqual">
      <formula>0</formula>
    </cfRule>
  </conditionalFormatting>
  <conditionalFormatting sqref="R5">
    <cfRule type="cellIs" dxfId="319" priority="5" operator="lessThan">
      <formula>0</formula>
    </cfRule>
    <cfRule type="cellIs" dxfId="318" priority="6" operator="greaterThanOrEqual">
      <formula>0</formula>
    </cfRule>
  </conditionalFormatting>
  <conditionalFormatting sqref="R12">
    <cfRule type="cellIs" dxfId="317" priority="289" operator="lessThan">
      <formula>$E$7+3%</formula>
    </cfRule>
    <cfRule type="cellIs" dxfId="316" priority="290" operator="greaterThanOrEqual">
      <formula>$E$7+3%</formula>
    </cfRule>
  </conditionalFormatting>
  <conditionalFormatting sqref="R32:R35">
    <cfRule type="cellIs" dxfId="315" priority="291" operator="greaterThan">
      <formula>$E$7</formula>
    </cfRule>
    <cfRule type="cellIs" dxfId="314" priority="292" operator="lessThanOrEqual">
      <formula>$E$7</formula>
    </cfRule>
  </conditionalFormatting>
  <pageMargins left="0.7" right="0.7" top="0.75" bottom="0.75" header="0.3" footer="0.3"/>
  <pageSetup paperSize="9" scale="21" orientation="landscape" horizontalDpi="4294967293" verticalDpi="4294967293" r:id="rId1"/>
  <ignoredErrors>
    <ignoredError sqref="G5:G10 G11:G20" unlockedFormula="1"/>
    <ignoredError sqref="E9" evalError="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M371"/>
  <sheetViews>
    <sheetView showGridLines="0" workbookViewId="0">
      <selection activeCell="H23" sqref="H23"/>
    </sheetView>
  </sheetViews>
  <sheetFormatPr defaultColWidth="13.75" defaultRowHeight="15" customHeight="1" x14ac:dyDescent="0.65"/>
  <cols>
    <col min="1" max="1" width="13.75" style="415"/>
    <col min="2" max="2" width="13.75" style="430"/>
    <col min="3" max="5" width="13.75" style="415"/>
    <col min="6" max="6" width="13.75" style="415" customWidth="1"/>
    <col min="7" max="7" width="18.125" style="415" customWidth="1"/>
    <col min="8" max="8" width="13.75" style="415"/>
    <col min="9" max="9" width="5.75" style="415" bestFit="1" customWidth="1"/>
    <col min="10" max="16384" width="13.75" style="415"/>
  </cols>
  <sheetData>
    <row r="1" spans="1:13" ht="30" customHeight="1" thickBot="1" x14ac:dyDescent="0.8">
      <c r="A1" s="411" t="s">
        <v>4</v>
      </c>
      <c r="B1" s="202"/>
      <c r="C1" s="202"/>
      <c r="D1" s="202"/>
      <c r="E1" s="202"/>
      <c r="F1" s="202"/>
      <c r="G1" s="202"/>
      <c r="H1" s="202"/>
      <c r="I1" s="202"/>
    </row>
    <row r="2" spans="1:13" ht="30" customHeight="1" thickTop="1" x14ac:dyDescent="0.65">
      <c r="A2" s="837" t="s">
        <v>41</v>
      </c>
      <c r="B2" s="837"/>
      <c r="C2" s="417"/>
      <c r="D2" s="418"/>
      <c r="E2" s="419"/>
      <c r="G2" s="838" t="s">
        <v>5</v>
      </c>
      <c r="H2" s="838"/>
    </row>
    <row r="3" spans="1:13" ht="15" customHeight="1" x14ac:dyDescent="0.65">
      <c r="A3" s="420" t="s">
        <v>0</v>
      </c>
      <c r="B3" s="421">
        <f>'Master fill'!K25</f>
        <v>0</v>
      </c>
      <c r="E3" s="419"/>
      <c r="G3" s="422" t="s">
        <v>2</v>
      </c>
      <c r="H3" s="421">
        <f>IFERROR(PMT(B4/12,B5*B6,-B3), "")</f>
        <v>0</v>
      </c>
    </row>
    <row r="4" spans="1:13" ht="15" customHeight="1" x14ac:dyDescent="0.65">
      <c r="A4" s="420" t="s">
        <v>1</v>
      </c>
      <c r="B4" s="449">
        <f>'Master fill'!K27</f>
        <v>0.09</v>
      </c>
      <c r="E4" s="419"/>
      <c r="G4" s="422" t="s">
        <v>424</v>
      </c>
      <c r="H4" s="423">
        <f>B5*B6</f>
        <v>240</v>
      </c>
      <c r="K4" s="424"/>
      <c r="L4" s="425"/>
    </row>
    <row r="5" spans="1:13" ht="15" customHeight="1" x14ac:dyDescent="0.65">
      <c r="A5" s="420" t="s">
        <v>425</v>
      </c>
      <c r="B5" s="431">
        <f>'Master fill'!K28</f>
        <v>20</v>
      </c>
      <c r="E5" s="419"/>
      <c r="G5" s="422" t="s">
        <v>426</v>
      </c>
      <c r="H5" s="423">
        <f>COUNTIF(E12:E372,"&gt;"&amp;0)</f>
        <v>0</v>
      </c>
    </row>
    <row r="6" spans="1:13" ht="15" customHeight="1" x14ac:dyDescent="0.65">
      <c r="A6" s="420" t="s">
        <v>427</v>
      </c>
      <c r="B6" s="423">
        <v>12</v>
      </c>
      <c r="E6" s="419"/>
      <c r="G6" s="422" t="s">
        <v>428</v>
      </c>
      <c r="H6" s="421">
        <f>SUM(D12:D362)</f>
        <v>0</v>
      </c>
    </row>
    <row r="7" spans="1:13" ht="15" customHeight="1" x14ac:dyDescent="0.65">
      <c r="A7" s="426" t="s">
        <v>429</v>
      </c>
      <c r="B7" s="476">
        <v>44197</v>
      </c>
      <c r="E7" s="419"/>
      <c r="G7" s="422" t="s">
        <v>430</v>
      </c>
      <c r="H7" s="421">
        <f>SUM(($E$12:$E$371))</f>
        <v>0</v>
      </c>
    </row>
    <row r="8" spans="1:13" ht="15" customHeight="1" x14ac:dyDescent="0.65">
      <c r="A8" s="420" t="s">
        <v>431</v>
      </c>
      <c r="B8" s="477">
        <v>0</v>
      </c>
      <c r="E8" s="419"/>
      <c r="G8" s="422" t="s">
        <v>3</v>
      </c>
      <c r="H8" s="421">
        <f>SUM(G12:G372)</f>
        <v>0</v>
      </c>
      <c r="M8" s="427"/>
    </row>
    <row r="9" spans="1:13" ht="15" customHeight="1" x14ac:dyDescent="0.65">
      <c r="B9" s="416"/>
      <c r="F9" s="428"/>
      <c r="G9" s="428"/>
      <c r="H9" s="429"/>
    </row>
    <row r="10" spans="1:13" ht="30" customHeight="1" x14ac:dyDescent="0.65">
      <c r="A10" s="470" t="s">
        <v>432</v>
      </c>
      <c r="B10" s="471" t="s">
        <v>433</v>
      </c>
      <c r="C10" s="472" t="s">
        <v>434</v>
      </c>
      <c r="D10" s="472" t="s">
        <v>435</v>
      </c>
      <c r="E10" s="472" t="s">
        <v>436</v>
      </c>
      <c r="F10" s="470" t="s">
        <v>437</v>
      </c>
      <c r="G10" s="470" t="s">
        <v>438</v>
      </c>
      <c r="H10" s="473" t="s">
        <v>439</v>
      </c>
    </row>
    <row r="11" spans="1:13" ht="15" customHeight="1" x14ac:dyDescent="0.65">
      <c r="A11" s="437">
        <v>0</v>
      </c>
      <c r="B11" s="474"/>
      <c r="C11" s="439"/>
      <c r="D11" s="439"/>
      <c r="E11" s="439"/>
      <c r="F11" s="439"/>
      <c r="G11" s="439"/>
      <c r="H11" s="440">
        <f>IF(B3&lt;&gt;"",B3,"")</f>
        <v>0</v>
      </c>
    </row>
    <row r="12" spans="1:13" ht="15" customHeight="1" x14ac:dyDescent="0.65">
      <c r="A12" s="441">
        <v>1</v>
      </c>
      <c r="B12" s="442">
        <f t="shared" ref="B12:B75" si="0">EDATE($B$7,A11)</f>
        <v>44197</v>
      </c>
      <c r="C12" s="443">
        <f t="shared" ref="C12:C75" si="1">IFERROR(IF($H$3&lt;=H11, $H$3, H11+H11*$B$4/$B$6), "")</f>
        <v>0</v>
      </c>
      <c r="D12" s="443">
        <f t="shared" ref="D12:D75" si="2">IFERROR(IF($B$8&lt;H11-F12, $B$8, H11-F12), "")</f>
        <v>0</v>
      </c>
      <c r="E12" s="443">
        <f>IFERROR(C12+D12, "")</f>
        <v>0</v>
      </c>
      <c r="F12" s="443">
        <f>IFERROR(IF(C12&gt;0, MIN(C12-G12, H11), 0), "")</f>
        <v>0</v>
      </c>
      <c r="G12" s="443">
        <f t="shared" ref="G12:G75" si="3">IFERROR(IF(C12&gt;0, $B$4/$B$6*H11, 0), "")</f>
        <v>0</v>
      </c>
      <c r="H12" s="444">
        <f>IFERROR(IF(H11 &gt;0, H11-F12-D12, 0), "")</f>
        <v>0</v>
      </c>
      <c r="I12" s="836" t="s">
        <v>47</v>
      </c>
    </row>
    <row r="13" spans="1:13" ht="15" customHeight="1" x14ac:dyDescent="0.65">
      <c r="A13" s="441">
        <v>2</v>
      </c>
      <c r="B13" s="442">
        <f t="shared" si="0"/>
        <v>44228</v>
      </c>
      <c r="C13" s="443">
        <f t="shared" si="1"/>
        <v>0</v>
      </c>
      <c r="D13" s="443">
        <f t="shared" si="2"/>
        <v>0</v>
      </c>
      <c r="E13" s="443">
        <f t="shared" ref="E13:E76" si="4">IFERROR(C13+D13, "")</f>
        <v>0</v>
      </c>
      <c r="F13" s="443">
        <f t="shared" ref="F13:F76" si="5">IFERROR(IF(C13&gt;0, MIN(C13-G13, H12), 0), "")</f>
        <v>0</v>
      </c>
      <c r="G13" s="443">
        <f t="shared" si="3"/>
        <v>0</v>
      </c>
      <c r="H13" s="444">
        <f t="shared" ref="H13:H76" si="6">IFERROR(IF(H12 &gt;0, H12-F13-D13, 0), "")</f>
        <v>0</v>
      </c>
      <c r="I13" s="836"/>
    </row>
    <row r="14" spans="1:13" ht="15" customHeight="1" x14ac:dyDescent="0.65">
      <c r="A14" s="441">
        <v>3</v>
      </c>
      <c r="B14" s="442">
        <f t="shared" si="0"/>
        <v>44256</v>
      </c>
      <c r="C14" s="443">
        <f t="shared" si="1"/>
        <v>0</v>
      </c>
      <c r="D14" s="443">
        <f t="shared" si="2"/>
        <v>0</v>
      </c>
      <c r="E14" s="443">
        <f t="shared" si="4"/>
        <v>0</v>
      </c>
      <c r="F14" s="443">
        <f t="shared" si="5"/>
        <v>0</v>
      </c>
      <c r="G14" s="443">
        <f t="shared" si="3"/>
        <v>0</v>
      </c>
      <c r="H14" s="444">
        <f t="shared" si="6"/>
        <v>0</v>
      </c>
      <c r="I14" s="836"/>
    </row>
    <row r="15" spans="1:13" ht="15" customHeight="1" x14ac:dyDescent="0.65">
      <c r="A15" s="441">
        <v>4</v>
      </c>
      <c r="B15" s="442">
        <f t="shared" si="0"/>
        <v>44287</v>
      </c>
      <c r="C15" s="443">
        <f t="shared" si="1"/>
        <v>0</v>
      </c>
      <c r="D15" s="443">
        <f t="shared" si="2"/>
        <v>0</v>
      </c>
      <c r="E15" s="443">
        <f t="shared" si="4"/>
        <v>0</v>
      </c>
      <c r="F15" s="443">
        <f t="shared" si="5"/>
        <v>0</v>
      </c>
      <c r="G15" s="443">
        <f t="shared" si="3"/>
        <v>0</v>
      </c>
      <c r="H15" s="444">
        <f t="shared" si="6"/>
        <v>0</v>
      </c>
      <c r="I15" s="836"/>
    </row>
    <row r="16" spans="1:13" ht="15" customHeight="1" x14ac:dyDescent="0.65">
      <c r="A16" s="441">
        <v>5</v>
      </c>
      <c r="B16" s="442">
        <f t="shared" si="0"/>
        <v>44317</v>
      </c>
      <c r="C16" s="443">
        <f t="shared" si="1"/>
        <v>0</v>
      </c>
      <c r="D16" s="443">
        <f t="shared" si="2"/>
        <v>0</v>
      </c>
      <c r="E16" s="443">
        <f t="shared" si="4"/>
        <v>0</v>
      </c>
      <c r="F16" s="443">
        <f t="shared" si="5"/>
        <v>0</v>
      </c>
      <c r="G16" s="443">
        <f t="shared" si="3"/>
        <v>0</v>
      </c>
      <c r="H16" s="444">
        <f t="shared" si="6"/>
        <v>0</v>
      </c>
      <c r="I16" s="836"/>
    </row>
    <row r="17" spans="1:9" ht="15" customHeight="1" x14ac:dyDescent="0.65">
      <c r="A17" s="441">
        <v>6</v>
      </c>
      <c r="B17" s="442">
        <f t="shared" si="0"/>
        <v>44348</v>
      </c>
      <c r="C17" s="443">
        <f t="shared" si="1"/>
        <v>0</v>
      </c>
      <c r="D17" s="443">
        <f t="shared" si="2"/>
        <v>0</v>
      </c>
      <c r="E17" s="443">
        <f t="shared" si="4"/>
        <v>0</v>
      </c>
      <c r="F17" s="443">
        <f t="shared" si="5"/>
        <v>0</v>
      </c>
      <c r="G17" s="443">
        <f t="shared" si="3"/>
        <v>0</v>
      </c>
      <c r="H17" s="444">
        <f t="shared" si="6"/>
        <v>0</v>
      </c>
      <c r="I17" s="836"/>
    </row>
    <row r="18" spans="1:9" ht="15" customHeight="1" x14ac:dyDescent="0.65">
      <c r="A18" s="441">
        <v>7</v>
      </c>
      <c r="B18" s="442">
        <f t="shared" si="0"/>
        <v>44378</v>
      </c>
      <c r="C18" s="443">
        <f t="shared" si="1"/>
        <v>0</v>
      </c>
      <c r="D18" s="443">
        <f t="shared" si="2"/>
        <v>0</v>
      </c>
      <c r="E18" s="443">
        <f t="shared" si="4"/>
        <v>0</v>
      </c>
      <c r="F18" s="443">
        <f t="shared" si="5"/>
        <v>0</v>
      </c>
      <c r="G18" s="443">
        <f t="shared" si="3"/>
        <v>0</v>
      </c>
      <c r="H18" s="444">
        <f t="shared" si="6"/>
        <v>0</v>
      </c>
      <c r="I18" s="836"/>
    </row>
    <row r="19" spans="1:9" ht="15" customHeight="1" x14ac:dyDescent="0.65">
      <c r="A19" s="441">
        <v>8</v>
      </c>
      <c r="B19" s="442">
        <f t="shared" si="0"/>
        <v>44409</v>
      </c>
      <c r="C19" s="443">
        <f t="shared" si="1"/>
        <v>0</v>
      </c>
      <c r="D19" s="443">
        <f t="shared" si="2"/>
        <v>0</v>
      </c>
      <c r="E19" s="443">
        <f t="shared" si="4"/>
        <v>0</v>
      </c>
      <c r="F19" s="443">
        <f t="shared" si="5"/>
        <v>0</v>
      </c>
      <c r="G19" s="443">
        <f t="shared" si="3"/>
        <v>0</v>
      </c>
      <c r="H19" s="444">
        <f t="shared" si="6"/>
        <v>0</v>
      </c>
      <c r="I19" s="836"/>
    </row>
    <row r="20" spans="1:9" ht="15" customHeight="1" x14ac:dyDescent="0.65">
      <c r="A20" s="441">
        <v>9</v>
      </c>
      <c r="B20" s="442">
        <f t="shared" si="0"/>
        <v>44440</v>
      </c>
      <c r="C20" s="443">
        <f t="shared" si="1"/>
        <v>0</v>
      </c>
      <c r="D20" s="443">
        <f t="shared" si="2"/>
        <v>0</v>
      </c>
      <c r="E20" s="443">
        <f t="shared" si="4"/>
        <v>0</v>
      </c>
      <c r="F20" s="443">
        <f t="shared" si="5"/>
        <v>0</v>
      </c>
      <c r="G20" s="443">
        <f t="shared" si="3"/>
        <v>0</v>
      </c>
      <c r="H20" s="444">
        <f t="shared" si="6"/>
        <v>0</v>
      </c>
      <c r="I20" s="836"/>
    </row>
    <row r="21" spans="1:9" ht="15" customHeight="1" x14ac:dyDescent="0.65">
      <c r="A21" s="441">
        <v>10</v>
      </c>
      <c r="B21" s="442">
        <f t="shared" si="0"/>
        <v>44470</v>
      </c>
      <c r="C21" s="443">
        <f t="shared" si="1"/>
        <v>0</v>
      </c>
      <c r="D21" s="443">
        <f t="shared" si="2"/>
        <v>0</v>
      </c>
      <c r="E21" s="443">
        <f t="shared" si="4"/>
        <v>0</v>
      </c>
      <c r="F21" s="443">
        <f t="shared" si="5"/>
        <v>0</v>
      </c>
      <c r="G21" s="443">
        <f t="shared" si="3"/>
        <v>0</v>
      </c>
      <c r="H21" s="444">
        <f t="shared" si="6"/>
        <v>0</v>
      </c>
      <c r="I21" s="836"/>
    </row>
    <row r="22" spans="1:9" ht="15" customHeight="1" x14ac:dyDescent="0.65">
      <c r="A22" s="441">
        <v>11</v>
      </c>
      <c r="B22" s="442">
        <f t="shared" si="0"/>
        <v>44501</v>
      </c>
      <c r="C22" s="443">
        <f t="shared" si="1"/>
        <v>0</v>
      </c>
      <c r="D22" s="443">
        <f t="shared" si="2"/>
        <v>0</v>
      </c>
      <c r="E22" s="443">
        <f t="shared" si="4"/>
        <v>0</v>
      </c>
      <c r="F22" s="443">
        <f t="shared" si="5"/>
        <v>0</v>
      </c>
      <c r="G22" s="443">
        <f t="shared" si="3"/>
        <v>0</v>
      </c>
      <c r="H22" s="444">
        <f t="shared" si="6"/>
        <v>0</v>
      </c>
      <c r="I22" s="836"/>
    </row>
    <row r="23" spans="1:9" ht="15" customHeight="1" x14ac:dyDescent="0.65">
      <c r="A23" s="441">
        <v>12</v>
      </c>
      <c r="B23" s="442">
        <f t="shared" si="0"/>
        <v>44531</v>
      </c>
      <c r="C23" s="443">
        <f t="shared" si="1"/>
        <v>0</v>
      </c>
      <c r="D23" s="443">
        <f t="shared" si="2"/>
        <v>0</v>
      </c>
      <c r="E23" s="443">
        <f t="shared" si="4"/>
        <v>0</v>
      </c>
      <c r="F23" s="443">
        <f t="shared" si="5"/>
        <v>0</v>
      </c>
      <c r="G23" s="443">
        <f t="shared" si="3"/>
        <v>0</v>
      </c>
      <c r="H23" s="444">
        <f t="shared" si="6"/>
        <v>0</v>
      </c>
      <c r="I23" s="836"/>
    </row>
    <row r="24" spans="1:9" ht="15" customHeight="1" x14ac:dyDescent="0.65">
      <c r="A24" s="441">
        <v>13</v>
      </c>
      <c r="B24" s="442">
        <f t="shared" si="0"/>
        <v>44562</v>
      </c>
      <c r="C24" s="443">
        <f t="shared" si="1"/>
        <v>0</v>
      </c>
      <c r="D24" s="443">
        <f t="shared" si="2"/>
        <v>0</v>
      </c>
      <c r="E24" s="443">
        <f t="shared" si="4"/>
        <v>0</v>
      </c>
      <c r="F24" s="443">
        <f t="shared" si="5"/>
        <v>0</v>
      </c>
      <c r="G24" s="443">
        <f t="shared" si="3"/>
        <v>0</v>
      </c>
      <c r="H24" s="444">
        <f t="shared" si="6"/>
        <v>0</v>
      </c>
      <c r="I24" s="836" t="s">
        <v>48</v>
      </c>
    </row>
    <row r="25" spans="1:9" ht="15" customHeight="1" x14ac:dyDescent="0.65">
      <c r="A25" s="441">
        <v>14</v>
      </c>
      <c r="B25" s="442">
        <f t="shared" si="0"/>
        <v>44593</v>
      </c>
      <c r="C25" s="443">
        <f t="shared" si="1"/>
        <v>0</v>
      </c>
      <c r="D25" s="443">
        <f t="shared" si="2"/>
        <v>0</v>
      </c>
      <c r="E25" s="443">
        <f t="shared" si="4"/>
        <v>0</v>
      </c>
      <c r="F25" s="443">
        <f t="shared" si="5"/>
        <v>0</v>
      </c>
      <c r="G25" s="443">
        <f t="shared" si="3"/>
        <v>0</v>
      </c>
      <c r="H25" s="444">
        <f t="shared" si="6"/>
        <v>0</v>
      </c>
      <c r="I25" s="836"/>
    </row>
    <row r="26" spans="1:9" ht="15" customHeight="1" x14ac:dyDescent="0.65">
      <c r="A26" s="441">
        <v>15</v>
      </c>
      <c r="B26" s="442">
        <f t="shared" si="0"/>
        <v>44621</v>
      </c>
      <c r="C26" s="443">
        <f t="shared" si="1"/>
        <v>0</v>
      </c>
      <c r="D26" s="443">
        <f t="shared" si="2"/>
        <v>0</v>
      </c>
      <c r="E26" s="443">
        <f t="shared" si="4"/>
        <v>0</v>
      </c>
      <c r="F26" s="443">
        <f t="shared" si="5"/>
        <v>0</v>
      </c>
      <c r="G26" s="443">
        <f t="shared" si="3"/>
        <v>0</v>
      </c>
      <c r="H26" s="444">
        <f t="shared" si="6"/>
        <v>0</v>
      </c>
      <c r="I26" s="836"/>
    </row>
    <row r="27" spans="1:9" ht="15" customHeight="1" x14ac:dyDescent="0.65">
      <c r="A27" s="441">
        <v>16</v>
      </c>
      <c r="B27" s="442">
        <f t="shared" si="0"/>
        <v>44652</v>
      </c>
      <c r="C27" s="443">
        <f t="shared" si="1"/>
        <v>0</v>
      </c>
      <c r="D27" s="443">
        <f t="shared" si="2"/>
        <v>0</v>
      </c>
      <c r="E27" s="443">
        <f t="shared" si="4"/>
        <v>0</v>
      </c>
      <c r="F27" s="443">
        <f t="shared" si="5"/>
        <v>0</v>
      </c>
      <c r="G27" s="443">
        <f t="shared" si="3"/>
        <v>0</v>
      </c>
      <c r="H27" s="444">
        <f t="shared" si="6"/>
        <v>0</v>
      </c>
      <c r="I27" s="836"/>
    </row>
    <row r="28" spans="1:9" ht="15" customHeight="1" x14ac:dyDescent="0.65">
      <c r="A28" s="441">
        <v>17</v>
      </c>
      <c r="B28" s="442">
        <f t="shared" si="0"/>
        <v>44682</v>
      </c>
      <c r="C28" s="443">
        <f t="shared" si="1"/>
        <v>0</v>
      </c>
      <c r="D28" s="443">
        <f t="shared" si="2"/>
        <v>0</v>
      </c>
      <c r="E28" s="443">
        <f t="shared" si="4"/>
        <v>0</v>
      </c>
      <c r="F28" s="443">
        <f t="shared" si="5"/>
        <v>0</v>
      </c>
      <c r="G28" s="443">
        <f t="shared" si="3"/>
        <v>0</v>
      </c>
      <c r="H28" s="444">
        <f t="shared" si="6"/>
        <v>0</v>
      </c>
      <c r="I28" s="836"/>
    </row>
    <row r="29" spans="1:9" ht="15" customHeight="1" x14ac:dyDescent="0.65">
      <c r="A29" s="441">
        <v>18</v>
      </c>
      <c r="B29" s="442">
        <f t="shared" si="0"/>
        <v>44713</v>
      </c>
      <c r="C29" s="443">
        <f t="shared" si="1"/>
        <v>0</v>
      </c>
      <c r="D29" s="443">
        <f t="shared" si="2"/>
        <v>0</v>
      </c>
      <c r="E29" s="443">
        <f t="shared" si="4"/>
        <v>0</v>
      </c>
      <c r="F29" s="443">
        <f t="shared" si="5"/>
        <v>0</v>
      </c>
      <c r="G29" s="443">
        <f t="shared" si="3"/>
        <v>0</v>
      </c>
      <c r="H29" s="444">
        <f t="shared" si="6"/>
        <v>0</v>
      </c>
      <c r="I29" s="836"/>
    </row>
    <row r="30" spans="1:9" ht="15" customHeight="1" x14ac:dyDescent="0.65">
      <c r="A30" s="441">
        <v>19</v>
      </c>
      <c r="B30" s="442">
        <f t="shared" si="0"/>
        <v>44743</v>
      </c>
      <c r="C30" s="443">
        <f t="shared" si="1"/>
        <v>0</v>
      </c>
      <c r="D30" s="443">
        <f t="shared" si="2"/>
        <v>0</v>
      </c>
      <c r="E30" s="443">
        <f t="shared" si="4"/>
        <v>0</v>
      </c>
      <c r="F30" s="443">
        <f t="shared" si="5"/>
        <v>0</v>
      </c>
      <c r="G30" s="443">
        <f t="shared" si="3"/>
        <v>0</v>
      </c>
      <c r="H30" s="444">
        <f t="shared" si="6"/>
        <v>0</v>
      </c>
      <c r="I30" s="836"/>
    </row>
    <row r="31" spans="1:9" ht="15" customHeight="1" x14ac:dyDescent="0.65">
      <c r="A31" s="441">
        <v>20</v>
      </c>
      <c r="B31" s="442">
        <f t="shared" si="0"/>
        <v>44774</v>
      </c>
      <c r="C31" s="443">
        <f t="shared" si="1"/>
        <v>0</v>
      </c>
      <c r="D31" s="443">
        <f t="shared" si="2"/>
        <v>0</v>
      </c>
      <c r="E31" s="443">
        <f t="shared" si="4"/>
        <v>0</v>
      </c>
      <c r="F31" s="443">
        <f t="shared" si="5"/>
        <v>0</v>
      </c>
      <c r="G31" s="443">
        <f t="shared" si="3"/>
        <v>0</v>
      </c>
      <c r="H31" s="444">
        <f t="shared" si="6"/>
        <v>0</v>
      </c>
      <c r="I31" s="836"/>
    </row>
    <row r="32" spans="1:9" ht="15" customHeight="1" x14ac:dyDescent="0.65">
      <c r="A32" s="441">
        <v>21</v>
      </c>
      <c r="B32" s="442">
        <f t="shared" si="0"/>
        <v>44805</v>
      </c>
      <c r="C32" s="443">
        <f t="shared" si="1"/>
        <v>0</v>
      </c>
      <c r="D32" s="443">
        <f t="shared" si="2"/>
        <v>0</v>
      </c>
      <c r="E32" s="443">
        <f t="shared" si="4"/>
        <v>0</v>
      </c>
      <c r="F32" s="443">
        <f t="shared" si="5"/>
        <v>0</v>
      </c>
      <c r="G32" s="443">
        <f t="shared" si="3"/>
        <v>0</v>
      </c>
      <c r="H32" s="444">
        <f t="shared" si="6"/>
        <v>0</v>
      </c>
      <c r="I32" s="836"/>
    </row>
    <row r="33" spans="1:9" ht="15" customHeight="1" x14ac:dyDescent="0.65">
      <c r="A33" s="441">
        <v>22</v>
      </c>
      <c r="B33" s="442">
        <f t="shared" si="0"/>
        <v>44835</v>
      </c>
      <c r="C33" s="443">
        <f t="shared" si="1"/>
        <v>0</v>
      </c>
      <c r="D33" s="443">
        <f t="shared" si="2"/>
        <v>0</v>
      </c>
      <c r="E33" s="443">
        <f t="shared" si="4"/>
        <v>0</v>
      </c>
      <c r="F33" s="443">
        <f t="shared" si="5"/>
        <v>0</v>
      </c>
      <c r="G33" s="443">
        <f t="shared" si="3"/>
        <v>0</v>
      </c>
      <c r="H33" s="444">
        <f t="shared" si="6"/>
        <v>0</v>
      </c>
      <c r="I33" s="836"/>
    </row>
    <row r="34" spans="1:9" ht="15" customHeight="1" x14ac:dyDescent="0.65">
      <c r="A34" s="441">
        <v>23</v>
      </c>
      <c r="B34" s="442">
        <f t="shared" si="0"/>
        <v>44866</v>
      </c>
      <c r="C34" s="443">
        <f t="shared" si="1"/>
        <v>0</v>
      </c>
      <c r="D34" s="443">
        <f t="shared" si="2"/>
        <v>0</v>
      </c>
      <c r="E34" s="443">
        <f t="shared" si="4"/>
        <v>0</v>
      </c>
      <c r="F34" s="443">
        <f t="shared" si="5"/>
        <v>0</v>
      </c>
      <c r="G34" s="443">
        <f t="shared" si="3"/>
        <v>0</v>
      </c>
      <c r="H34" s="444">
        <f t="shared" si="6"/>
        <v>0</v>
      </c>
      <c r="I34" s="836"/>
    </row>
    <row r="35" spans="1:9" ht="15" customHeight="1" x14ac:dyDescent="0.65">
      <c r="A35" s="441">
        <v>24</v>
      </c>
      <c r="B35" s="442">
        <f t="shared" si="0"/>
        <v>44896</v>
      </c>
      <c r="C35" s="443">
        <f t="shared" si="1"/>
        <v>0</v>
      </c>
      <c r="D35" s="443">
        <f t="shared" si="2"/>
        <v>0</v>
      </c>
      <c r="E35" s="443">
        <f t="shared" si="4"/>
        <v>0</v>
      </c>
      <c r="F35" s="443">
        <f t="shared" si="5"/>
        <v>0</v>
      </c>
      <c r="G35" s="443">
        <f t="shared" si="3"/>
        <v>0</v>
      </c>
      <c r="H35" s="444">
        <f t="shared" si="6"/>
        <v>0</v>
      </c>
      <c r="I35" s="836"/>
    </row>
    <row r="36" spans="1:9" ht="15" customHeight="1" x14ac:dyDescent="0.65">
      <c r="A36" s="441">
        <v>25</v>
      </c>
      <c r="B36" s="442">
        <f t="shared" si="0"/>
        <v>44927</v>
      </c>
      <c r="C36" s="443">
        <f t="shared" si="1"/>
        <v>0</v>
      </c>
      <c r="D36" s="443">
        <f t="shared" si="2"/>
        <v>0</v>
      </c>
      <c r="E36" s="443">
        <f t="shared" si="4"/>
        <v>0</v>
      </c>
      <c r="F36" s="443">
        <f t="shared" si="5"/>
        <v>0</v>
      </c>
      <c r="G36" s="443">
        <f t="shared" si="3"/>
        <v>0</v>
      </c>
      <c r="H36" s="444">
        <f t="shared" si="6"/>
        <v>0</v>
      </c>
      <c r="I36" s="836" t="s">
        <v>49</v>
      </c>
    </row>
    <row r="37" spans="1:9" ht="15" customHeight="1" x14ac:dyDescent="0.65">
      <c r="A37" s="441">
        <v>26</v>
      </c>
      <c r="B37" s="442">
        <f t="shared" si="0"/>
        <v>44958</v>
      </c>
      <c r="C37" s="443">
        <f t="shared" si="1"/>
        <v>0</v>
      </c>
      <c r="D37" s="443">
        <f t="shared" si="2"/>
        <v>0</v>
      </c>
      <c r="E37" s="443">
        <f t="shared" si="4"/>
        <v>0</v>
      </c>
      <c r="F37" s="443">
        <f t="shared" si="5"/>
        <v>0</v>
      </c>
      <c r="G37" s="443">
        <f t="shared" si="3"/>
        <v>0</v>
      </c>
      <c r="H37" s="444">
        <f t="shared" si="6"/>
        <v>0</v>
      </c>
      <c r="I37" s="836"/>
    </row>
    <row r="38" spans="1:9" ht="15" customHeight="1" x14ac:dyDescent="0.65">
      <c r="A38" s="441">
        <v>27</v>
      </c>
      <c r="B38" s="442">
        <f t="shared" si="0"/>
        <v>44986</v>
      </c>
      <c r="C38" s="443">
        <f t="shared" si="1"/>
        <v>0</v>
      </c>
      <c r="D38" s="443">
        <f t="shared" si="2"/>
        <v>0</v>
      </c>
      <c r="E38" s="443">
        <f t="shared" si="4"/>
        <v>0</v>
      </c>
      <c r="F38" s="443">
        <f t="shared" si="5"/>
        <v>0</v>
      </c>
      <c r="G38" s="443">
        <f t="shared" si="3"/>
        <v>0</v>
      </c>
      <c r="H38" s="444">
        <f t="shared" si="6"/>
        <v>0</v>
      </c>
      <c r="I38" s="836"/>
    </row>
    <row r="39" spans="1:9" ht="15" customHeight="1" x14ac:dyDescent="0.65">
      <c r="A39" s="441">
        <v>28</v>
      </c>
      <c r="B39" s="442">
        <f t="shared" si="0"/>
        <v>45017</v>
      </c>
      <c r="C39" s="443">
        <f t="shared" si="1"/>
        <v>0</v>
      </c>
      <c r="D39" s="443">
        <f t="shared" si="2"/>
        <v>0</v>
      </c>
      <c r="E39" s="443">
        <f t="shared" si="4"/>
        <v>0</v>
      </c>
      <c r="F39" s="443">
        <f t="shared" si="5"/>
        <v>0</v>
      </c>
      <c r="G39" s="443">
        <f t="shared" si="3"/>
        <v>0</v>
      </c>
      <c r="H39" s="444">
        <f t="shared" si="6"/>
        <v>0</v>
      </c>
      <c r="I39" s="836"/>
    </row>
    <row r="40" spans="1:9" ht="15" customHeight="1" x14ac:dyDescent="0.65">
      <c r="A40" s="441">
        <v>29</v>
      </c>
      <c r="B40" s="442">
        <f t="shared" si="0"/>
        <v>45047</v>
      </c>
      <c r="C40" s="443">
        <f t="shared" si="1"/>
        <v>0</v>
      </c>
      <c r="D40" s="443">
        <f t="shared" si="2"/>
        <v>0</v>
      </c>
      <c r="E40" s="443">
        <f t="shared" si="4"/>
        <v>0</v>
      </c>
      <c r="F40" s="443">
        <f t="shared" si="5"/>
        <v>0</v>
      </c>
      <c r="G40" s="443">
        <f t="shared" si="3"/>
        <v>0</v>
      </c>
      <c r="H40" s="444">
        <f t="shared" si="6"/>
        <v>0</v>
      </c>
      <c r="I40" s="836"/>
    </row>
    <row r="41" spans="1:9" ht="15" customHeight="1" x14ac:dyDescent="0.65">
      <c r="A41" s="441">
        <v>30</v>
      </c>
      <c r="B41" s="442">
        <f t="shared" si="0"/>
        <v>45078</v>
      </c>
      <c r="C41" s="443">
        <f t="shared" si="1"/>
        <v>0</v>
      </c>
      <c r="D41" s="443">
        <f t="shared" si="2"/>
        <v>0</v>
      </c>
      <c r="E41" s="443">
        <f t="shared" si="4"/>
        <v>0</v>
      </c>
      <c r="F41" s="443">
        <f t="shared" si="5"/>
        <v>0</v>
      </c>
      <c r="G41" s="443">
        <f t="shared" si="3"/>
        <v>0</v>
      </c>
      <c r="H41" s="444">
        <f t="shared" si="6"/>
        <v>0</v>
      </c>
      <c r="I41" s="836"/>
    </row>
    <row r="42" spans="1:9" ht="15" customHeight="1" x14ac:dyDescent="0.65">
      <c r="A42" s="441">
        <v>31</v>
      </c>
      <c r="B42" s="442">
        <f t="shared" si="0"/>
        <v>45108</v>
      </c>
      <c r="C42" s="443">
        <f t="shared" si="1"/>
        <v>0</v>
      </c>
      <c r="D42" s="443">
        <f t="shared" si="2"/>
        <v>0</v>
      </c>
      <c r="E42" s="443">
        <f t="shared" si="4"/>
        <v>0</v>
      </c>
      <c r="F42" s="443">
        <f t="shared" si="5"/>
        <v>0</v>
      </c>
      <c r="G42" s="443">
        <f t="shared" si="3"/>
        <v>0</v>
      </c>
      <c r="H42" s="444">
        <f t="shared" si="6"/>
        <v>0</v>
      </c>
      <c r="I42" s="836"/>
    </row>
    <row r="43" spans="1:9" ht="15" customHeight="1" x14ac:dyDescent="0.65">
      <c r="A43" s="441">
        <v>32</v>
      </c>
      <c r="B43" s="442">
        <f t="shared" si="0"/>
        <v>45139</v>
      </c>
      <c r="C43" s="443">
        <f t="shared" si="1"/>
        <v>0</v>
      </c>
      <c r="D43" s="443">
        <f t="shared" si="2"/>
        <v>0</v>
      </c>
      <c r="E43" s="443">
        <f t="shared" si="4"/>
        <v>0</v>
      </c>
      <c r="F43" s="443">
        <f t="shared" si="5"/>
        <v>0</v>
      </c>
      <c r="G43" s="443">
        <f t="shared" si="3"/>
        <v>0</v>
      </c>
      <c r="H43" s="444">
        <f t="shared" si="6"/>
        <v>0</v>
      </c>
      <c r="I43" s="836"/>
    </row>
    <row r="44" spans="1:9" ht="15" customHeight="1" x14ac:dyDescent="0.65">
      <c r="A44" s="441">
        <v>33</v>
      </c>
      <c r="B44" s="442">
        <f t="shared" si="0"/>
        <v>45170</v>
      </c>
      <c r="C44" s="443">
        <f t="shared" si="1"/>
        <v>0</v>
      </c>
      <c r="D44" s="443">
        <f t="shared" si="2"/>
        <v>0</v>
      </c>
      <c r="E44" s="443">
        <f t="shared" si="4"/>
        <v>0</v>
      </c>
      <c r="F44" s="443">
        <f t="shared" si="5"/>
        <v>0</v>
      </c>
      <c r="G44" s="443">
        <f t="shared" si="3"/>
        <v>0</v>
      </c>
      <c r="H44" s="444">
        <f t="shared" si="6"/>
        <v>0</v>
      </c>
      <c r="I44" s="836"/>
    </row>
    <row r="45" spans="1:9" ht="15" customHeight="1" x14ac:dyDescent="0.65">
      <c r="A45" s="441">
        <v>34</v>
      </c>
      <c r="B45" s="442">
        <f t="shared" si="0"/>
        <v>45200</v>
      </c>
      <c r="C45" s="443">
        <f t="shared" si="1"/>
        <v>0</v>
      </c>
      <c r="D45" s="443">
        <f t="shared" si="2"/>
        <v>0</v>
      </c>
      <c r="E45" s="443">
        <f t="shared" si="4"/>
        <v>0</v>
      </c>
      <c r="F45" s="443">
        <f t="shared" si="5"/>
        <v>0</v>
      </c>
      <c r="G45" s="443">
        <f t="shared" si="3"/>
        <v>0</v>
      </c>
      <c r="H45" s="444">
        <f t="shared" si="6"/>
        <v>0</v>
      </c>
      <c r="I45" s="836"/>
    </row>
    <row r="46" spans="1:9" ht="15" customHeight="1" x14ac:dyDescent="0.65">
      <c r="A46" s="441">
        <v>35</v>
      </c>
      <c r="B46" s="442">
        <f t="shared" si="0"/>
        <v>45231</v>
      </c>
      <c r="C46" s="443">
        <f t="shared" si="1"/>
        <v>0</v>
      </c>
      <c r="D46" s="443">
        <f t="shared" si="2"/>
        <v>0</v>
      </c>
      <c r="E46" s="443">
        <f t="shared" si="4"/>
        <v>0</v>
      </c>
      <c r="F46" s="443">
        <f t="shared" si="5"/>
        <v>0</v>
      </c>
      <c r="G46" s="443">
        <f t="shared" si="3"/>
        <v>0</v>
      </c>
      <c r="H46" s="444">
        <f t="shared" si="6"/>
        <v>0</v>
      </c>
      <c r="I46" s="836"/>
    </row>
    <row r="47" spans="1:9" ht="15" customHeight="1" x14ac:dyDescent="0.65">
      <c r="A47" s="441">
        <v>36</v>
      </c>
      <c r="B47" s="442">
        <f t="shared" si="0"/>
        <v>45261</v>
      </c>
      <c r="C47" s="443">
        <f t="shared" si="1"/>
        <v>0</v>
      </c>
      <c r="D47" s="443">
        <f t="shared" si="2"/>
        <v>0</v>
      </c>
      <c r="E47" s="443">
        <f t="shared" si="4"/>
        <v>0</v>
      </c>
      <c r="F47" s="443">
        <f t="shared" si="5"/>
        <v>0</v>
      </c>
      <c r="G47" s="443">
        <f t="shared" si="3"/>
        <v>0</v>
      </c>
      <c r="H47" s="444">
        <f t="shared" si="6"/>
        <v>0</v>
      </c>
      <c r="I47" s="836"/>
    </row>
    <row r="48" spans="1:9" ht="15" customHeight="1" x14ac:dyDescent="0.65">
      <c r="A48" s="441">
        <v>37</v>
      </c>
      <c r="B48" s="442">
        <f t="shared" si="0"/>
        <v>45292</v>
      </c>
      <c r="C48" s="443">
        <f t="shared" si="1"/>
        <v>0</v>
      </c>
      <c r="D48" s="443">
        <f t="shared" si="2"/>
        <v>0</v>
      </c>
      <c r="E48" s="443">
        <f t="shared" si="4"/>
        <v>0</v>
      </c>
      <c r="F48" s="443">
        <f t="shared" si="5"/>
        <v>0</v>
      </c>
      <c r="G48" s="443">
        <f t="shared" si="3"/>
        <v>0</v>
      </c>
      <c r="H48" s="444">
        <f t="shared" si="6"/>
        <v>0</v>
      </c>
      <c r="I48" s="836" t="s">
        <v>50</v>
      </c>
    </row>
    <row r="49" spans="1:9" ht="15" customHeight="1" x14ac:dyDescent="0.65">
      <c r="A49" s="441">
        <v>38</v>
      </c>
      <c r="B49" s="442">
        <f t="shared" si="0"/>
        <v>45323</v>
      </c>
      <c r="C49" s="443">
        <f t="shared" si="1"/>
        <v>0</v>
      </c>
      <c r="D49" s="443">
        <f t="shared" si="2"/>
        <v>0</v>
      </c>
      <c r="E49" s="443">
        <f t="shared" si="4"/>
        <v>0</v>
      </c>
      <c r="F49" s="443">
        <f t="shared" si="5"/>
        <v>0</v>
      </c>
      <c r="G49" s="443">
        <f t="shared" si="3"/>
        <v>0</v>
      </c>
      <c r="H49" s="444">
        <f t="shared" si="6"/>
        <v>0</v>
      </c>
      <c r="I49" s="836"/>
    </row>
    <row r="50" spans="1:9" ht="15" customHeight="1" x14ac:dyDescent="0.65">
      <c r="A50" s="441">
        <v>39</v>
      </c>
      <c r="B50" s="442">
        <f t="shared" si="0"/>
        <v>45352</v>
      </c>
      <c r="C50" s="443">
        <f t="shared" si="1"/>
        <v>0</v>
      </c>
      <c r="D50" s="443">
        <f t="shared" si="2"/>
        <v>0</v>
      </c>
      <c r="E50" s="443">
        <f t="shared" si="4"/>
        <v>0</v>
      </c>
      <c r="F50" s="443">
        <f t="shared" si="5"/>
        <v>0</v>
      </c>
      <c r="G50" s="443">
        <f t="shared" si="3"/>
        <v>0</v>
      </c>
      <c r="H50" s="444">
        <f t="shared" si="6"/>
        <v>0</v>
      </c>
      <c r="I50" s="836"/>
    </row>
    <row r="51" spans="1:9" ht="15" customHeight="1" x14ac:dyDescent="0.65">
      <c r="A51" s="441">
        <v>40</v>
      </c>
      <c r="B51" s="442">
        <f t="shared" si="0"/>
        <v>45383</v>
      </c>
      <c r="C51" s="443">
        <f t="shared" si="1"/>
        <v>0</v>
      </c>
      <c r="D51" s="443">
        <f t="shared" si="2"/>
        <v>0</v>
      </c>
      <c r="E51" s="443">
        <f t="shared" si="4"/>
        <v>0</v>
      </c>
      <c r="F51" s="443">
        <f t="shared" si="5"/>
        <v>0</v>
      </c>
      <c r="G51" s="443">
        <f t="shared" si="3"/>
        <v>0</v>
      </c>
      <c r="H51" s="444">
        <f t="shared" si="6"/>
        <v>0</v>
      </c>
      <c r="I51" s="836"/>
    </row>
    <row r="52" spans="1:9" ht="15" customHeight="1" x14ac:dyDescent="0.65">
      <c r="A52" s="441">
        <v>41</v>
      </c>
      <c r="B52" s="442">
        <f t="shared" si="0"/>
        <v>45413</v>
      </c>
      <c r="C52" s="443">
        <f t="shared" si="1"/>
        <v>0</v>
      </c>
      <c r="D52" s="443">
        <f t="shared" si="2"/>
        <v>0</v>
      </c>
      <c r="E52" s="443">
        <f t="shared" si="4"/>
        <v>0</v>
      </c>
      <c r="F52" s="443">
        <f t="shared" si="5"/>
        <v>0</v>
      </c>
      <c r="G52" s="443">
        <f t="shared" si="3"/>
        <v>0</v>
      </c>
      <c r="H52" s="444">
        <f t="shared" si="6"/>
        <v>0</v>
      </c>
      <c r="I52" s="836"/>
    </row>
    <row r="53" spans="1:9" ht="15" customHeight="1" x14ac:dyDescent="0.65">
      <c r="A53" s="441">
        <v>42</v>
      </c>
      <c r="B53" s="442">
        <f t="shared" si="0"/>
        <v>45444</v>
      </c>
      <c r="C53" s="443">
        <f t="shared" si="1"/>
        <v>0</v>
      </c>
      <c r="D53" s="443">
        <f t="shared" si="2"/>
        <v>0</v>
      </c>
      <c r="E53" s="443">
        <f t="shared" si="4"/>
        <v>0</v>
      </c>
      <c r="F53" s="443">
        <f t="shared" si="5"/>
        <v>0</v>
      </c>
      <c r="G53" s="443">
        <f t="shared" si="3"/>
        <v>0</v>
      </c>
      <c r="H53" s="444">
        <f t="shared" si="6"/>
        <v>0</v>
      </c>
      <c r="I53" s="836"/>
    </row>
    <row r="54" spans="1:9" ht="15" customHeight="1" x14ac:dyDescent="0.65">
      <c r="A54" s="441">
        <v>43</v>
      </c>
      <c r="B54" s="442">
        <f t="shared" si="0"/>
        <v>45474</v>
      </c>
      <c r="C54" s="443">
        <f t="shared" si="1"/>
        <v>0</v>
      </c>
      <c r="D54" s="443">
        <f t="shared" si="2"/>
        <v>0</v>
      </c>
      <c r="E54" s="443">
        <f t="shared" si="4"/>
        <v>0</v>
      </c>
      <c r="F54" s="443">
        <f t="shared" si="5"/>
        <v>0</v>
      </c>
      <c r="G54" s="443">
        <f t="shared" si="3"/>
        <v>0</v>
      </c>
      <c r="H54" s="444">
        <f t="shared" si="6"/>
        <v>0</v>
      </c>
      <c r="I54" s="836"/>
    </row>
    <row r="55" spans="1:9" ht="15" customHeight="1" x14ac:dyDescent="0.65">
      <c r="A55" s="441">
        <v>44</v>
      </c>
      <c r="B55" s="442">
        <f t="shared" si="0"/>
        <v>45505</v>
      </c>
      <c r="C55" s="443">
        <f t="shared" si="1"/>
        <v>0</v>
      </c>
      <c r="D55" s="443">
        <f t="shared" si="2"/>
        <v>0</v>
      </c>
      <c r="E55" s="443">
        <f t="shared" si="4"/>
        <v>0</v>
      </c>
      <c r="F55" s="443">
        <f t="shared" si="5"/>
        <v>0</v>
      </c>
      <c r="G55" s="443">
        <f t="shared" si="3"/>
        <v>0</v>
      </c>
      <c r="H55" s="444">
        <f t="shared" si="6"/>
        <v>0</v>
      </c>
      <c r="I55" s="836"/>
    </row>
    <row r="56" spans="1:9" ht="15" customHeight="1" x14ac:dyDescent="0.65">
      <c r="A56" s="441">
        <v>45</v>
      </c>
      <c r="B56" s="442">
        <f t="shared" si="0"/>
        <v>45536</v>
      </c>
      <c r="C56" s="443">
        <f t="shared" si="1"/>
        <v>0</v>
      </c>
      <c r="D56" s="443">
        <f t="shared" si="2"/>
        <v>0</v>
      </c>
      <c r="E56" s="443">
        <f t="shared" si="4"/>
        <v>0</v>
      </c>
      <c r="F56" s="443">
        <f t="shared" si="5"/>
        <v>0</v>
      </c>
      <c r="G56" s="443">
        <f t="shared" si="3"/>
        <v>0</v>
      </c>
      <c r="H56" s="444">
        <f t="shared" si="6"/>
        <v>0</v>
      </c>
      <c r="I56" s="836"/>
    </row>
    <row r="57" spans="1:9" ht="15" customHeight="1" x14ac:dyDescent="0.65">
      <c r="A57" s="441">
        <v>46</v>
      </c>
      <c r="B57" s="442">
        <f t="shared" si="0"/>
        <v>45566</v>
      </c>
      <c r="C57" s="443">
        <f t="shared" si="1"/>
        <v>0</v>
      </c>
      <c r="D57" s="443">
        <f t="shared" si="2"/>
        <v>0</v>
      </c>
      <c r="E57" s="443">
        <f t="shared" si="4"/>
        <v>0</v>
      </c>
      <c r="F57" s="443">
        <f t="shared" si="5"/>
        <v>0</v>
      </c>
      <c r="G57" s="443">
        <f t="shared" si="3"/>
        <v>0</v>
      </c>
      <c r="H57" s="444">
        <f t="shared" si="6"/>
        <v>0</v>
      </c>
      <c r="I57" s="836"/>
    </row>
    <row r="58" spans="1:9" ht="15" customHeight="1" x14ac:dyDescent="0.65">
      <c r="A58" s="441">
        <v>47</v>
      </c>
      <c r="B58" s="442">
        <f t="shared" si="0"/>
        <v>45597</v>
      </c>
      <c r="C58" s="443">
        <f t="shared" si="1"/>
        <v>0</v>
      </c>
      <c r="D58" s="443">
        <f t="shared" si="2"/>
        <v>0</v>
      </c>
      <c r="E58" s="443">
        <f t="shared" si="4"/>
        <v>0</v>
      </c>
      <c r="F58" s="443">
        <f t="shared" si="5"/>
        <v>0</v>
      </c>
      <c r="G58" s="443">
        <f t="shared" si="3"/>
        <v>0</v>
      </c>
      <c r="H58" s="444">
        <f t="shared" si="6"/>
        <v>0</v>
      </c>
      <c r="I58" s="836"/>
    </row>
    <row r="59" spans="1:9" ht="15" customHeight="1" x14ac:dyDescent="0.65">
      <c r="A59" s="441">
        <v>48</v>
      </c>
      <c r="B59" s="442">
        <f t="shared" si="0"/>
        <v>45627</v>
      </c>
      <c r="C59" s="443">
        <f t="shared" si="1"/>
        <v>0</v>
      </c>
      <c r="D59" s="443">
        <f t="shared" si="2"/>
        <v>0</v>
      </c>
      <c r="E59" s="443">
        <f t="shared" si="4"/>
        <v>0</v>
      </c>
      <c r="F59" s="443">
        <f t="shared" si="5"/>
        <v>0</v>
      </c>
      <c r="G59" s="443">
        <f t="shared" si="3"/>
        <v>0</v>
      </c>
      <c r="H59" s="444">
        <f t="shared" si="6"/>
        <v>0</v>
      </c>
      <c r="I59" s="836"/>
    </row>
    <row r="60" spans="1:9" ht="15" customHeight="1" x14ac:dyDescent="0.65">
      <c r="A60" s="441">
        <v>49</v>
      </c>
      <c r="B60" s="442">
        <f t="shared" si="0"/>
        <v>45658</v>
      </c>
      <c r="C60" s="443">
        <f t="shared" si="1"/>
        <v>0</v>
      </c>
      <c r="D60" s="443">
        <f t="shared" si="2"/>
        <v>0</v>
      </c>
      <c r="E60" s="443">
        <f t="shared" si="4"/>
        <v>0</v>
      </c>
      <c r="F60" s="443">
        <f t="shared" si="5"/>
        <v>0</v>
      </c>
      <c r="G60" s="443">
        <f t="shared" si="3"/>
        <v>0</v>
      </c>
      <c r="H60" s="444">
        <f t="shared" si="6"/>
        <v>0</v>
      </c>
      <c r="I60" s="836" t="s">
        <v>51</v>
      </c>
    </row>
    <row r="61" spans="1:9" ht="15" customHeight="1" x14ac:dyDescent="0.65">
      <c r="A61" s="441">
        <v>50</v>
      </c>
      <c r="B61" s="442">
        <f t="shared" si="0"/>
        <v>45689</v>
      </c>
      <c r="C61" s="443">
        <f t="shared" si="1"/>
        <v>0</v>
      </c>
      <c r="D61" s="443">
        <f t="shared" si="2"/>
        <v>0</v>
      </c>
      <c r="E61" s="443">
        <f t="shared" si="4"/>
        <v>0</v>
      </c>
      <c r="F61" s="443">
        <f t="shared" si="5"/>
        <v>0</v>
      </c>
      <c r="G61" s="443">
        <f t="shared" si="3"/>
        <v>0</v>
      </c>
      <c r="H61" s="444">
        <f t="shared" si="6"/>
        <v>0</v>
      </c>
      <c r="I61" s="836"/>
    </row>
    <row r="62" spans="1:9" ht="15" customHeight="1" x14ac:dyDescent="0.65">
      <c r="A62" s="441">
        <v>51</v>
      </c>
      <c r="B62" s="442">
        <f t="shared" si="0"/>
        <v>45717</v>
      </c>
      <c r="C62" s="443">
        <f t="shared" si="1"/>
        <v>0</v>
      </c>
      <c r="D62" s="443">
        <f t="shared" si="2"/>
        <v>0</v>
      </c>
      <c r="E62" s="443">
        <f t="shared" si="4"/>
        <v>0</v>
      </c>
      <c r="F62" s="443">
        <f t="shared" si="5"/>
        <v>0</v>
      </c>
      <c r="G62" s="443">
        <f t="shared" si="3"/>
        <v>0</v>
      </c>
      <c r="H62" s="444">
        <f t="shared" si="6"/>
        <v>0</v>
      </c>
      <c r="I62" s="836"/>
    </row>
    <row r="63" spans="1:9" ht="15" customHeight="1" x14ac:dyDescent="0.65">
      <c r="A63" s="441">
        <v>52</v>
      </c>
      <c r="B63" s="442">
        <f t="shared" si="0"/>
        <v>45748</v>
      </c>
      <c r="C63" s="443">
        <f t="shared" si="1"/>
        <v>0</v>
      </c>
      <c r="D63" s="443">
        <f t="shared" si="2"/>
        <v>0</v>
      </c>
      <c r="E63" s="443">
        <f t="shared" si="4"/>
        <v>0</v>
      </c>
      <c r="F63" s="443">
        <f t="shared" si="5"/>
        <v>0</v>
      </c>
      <c r="G63" s="443">
        <f t="shared" si="3"/>
        <v>0</v>
      </c>
      <c r="H63" s="444">
        <f t="shared" si="6"/>
        <v>0</v>
      </c>
      <c r="I63" s="836"/>
    </row>
    <row r="64" spans="1:9" ht="15" customHeight="1" x14ac:dyDescent="0.65">
      <c r="A64" s="441">
        <v>53</v>
      </c>
      <c r="B64" s="442">
        <f t="shared" si="0"/>
        <v>45778</v>
      </c>
      <c r="C64" s="443">
        <f t="shared" si="1"/>
        <v>0</v>
      </c>
      <c r="D64" s="443">
        <f t="shared" si="2"/>
        <v>0</v>
      </c>
      <c r="E64" s="443">
        <f t="shared" si="4"/>
        <v>0</v>
      </c>
      <c r="F64" s="443">
        <f t="shared" si="5"/>
        <v>0</v>
      </c>
      <c r="G64" s="443">
        <f t="shared" si="3"/>
        <v>0</v>
      </c>
      <c r="H64" s="444">
        <f t="shared" si="6"/>
        <v>0</v>
      </c>
      <c r="I64" s="836"/>
    </row>
    <row r="65" spans="1:9" ht="15" customHeight="1" x14ac:dyDescent="0.65">
      <c r="A65" s="441">
        <v>54</v>
      </c>
      <c r="B65" s="442">
        <f t="shared" si="0"/>
        <v>45809</v>
      </c>
      <c r="C65" s="443">
        <f t="shared" si="1"/>
        <v>0</v>
      </c>
      <c r="D65" s="443">
        <f t="shared" si="2"/>
        <v>0</v>
      </c>
      <c r="E65" s="443">
        <f t="shared" si="4"/>
        <v>0</v>
      </c>
      <c r="F65" s="443">
        <f t="shared" si="5"/>
        <v>0</v>
      </c>
      <c r="G65" s="443">
        <f t="shared" si="3"/>
        <v>0</v>
      </c>
      <c r="H65" s="444">
        <f t="shared" si="6"/>
        <v>0</v>
      </c>
      <c r="I65" s="836"/>
    </row>
    <row r="66" spans="1:9" ht="15" customHeight="1" x14ac:dyDescent="0.65">
      <c r="A66" s="441">
        <v>55</v>
      </c>
      <c r="B66" s="442">
        <f t="shared" si="0"/>
        <v>45839</v>
      </c>
      <c r="C66" s="443">
        <f t="shared" si="1"/>
        <v>0</v>
      </c>
      <c r="D66" s="443">
        <f t="shared" si="2"/>
        <v>0</v>
      </c>
      <c r="E66" s="443">
        <f t="shared" si="4"/>
        <v>0</v>
      </c>
      <c r="F66" s="443">
        <f t="shared" si="5"/>
        <v>0</v>
      </c>
      <c r="G66" s="443">
        <f t="shared" si="3"/>
        <v>0</v>
      </c>
      <c r="H66" s="444">
        <f t="shared" si="6"/>
        <v>0</v>
      </c>
      <c r="I66" s="836"/>
    </row>
    <row r="67" spans="1:9" ht="15" customHeight="1" x14ac:dyDescent="0.65">
      <c r="A67" s="441">
        <v>56</v>
      </c>
      <c r="B67" s="442">
        <f t="shared" si="0"/>
        <v>45870</v>
      </c>
      <c r="C67" s="443">
        <f t="shared" si="1"/>
        <v>0</v>
      </c>
      <c r="D67" s="443">
        <f t="shared" si="2"/>
        <v>0</v>
      </c>
      <c r="E67" s="443">
        <f t="shared" si="4"/>
        <v>0</v>
      </c>
      <c r="F67" s="443">
        <f t="shared" si="5"/>
        <v>0</v>
      </c>
      <c r="G67" s="443">
        <f t="shared" si="3"/>
        <v>0</v>
      </c>
      <c r="H67" s="444">
        <f t="shared" si="6"/>
        <v>0</v>
      </c>
      <c r="I67" s="836"/>
    </row>
    <row r="68" spans="1:9" ht="15" customHeight="1" x14ac:dyDescent="0.65">
      <c r="A68" s="441">
        <v>57</v>
      </c>
      <c r="B68" s="442">
        <f t="shared" si="0"/>
        <v>45901</v>
      </c>
      <c r="C68" s="443">
        <f t="shared" si="1"/>
        <v>0</v>
      </c>
      <c r="D68" s="443">
        <f t="shared" si="2"/>
        <v>0</v>
      </c>
      <c r="E68" s="443">
        <f t="shared" si="4"/>
        <v>0</v>
      </c>
      <c r="F68" s="443">
        <f t="shared" si="5"/>
        <v>0</v>
      </c>
      <c r="G68" s="443">
        <f t="shared" si="3"/>
        <v>0</v>
      </c>
      <c r="H68" s="444">
        <f t="shared" si="6"/>
        <v>0</v>
      </c>
      <c r="I68" s="836"/>
    </row>
    <row r="69" spans="1:9" ht="15" customHeight="1" x14ac:dyDescent="0.65">
      <c r="A69" s="441">
        <v>58</v>
      </c>
      <c r="B69" s="442">
        <f t="shared" si="0"/>
        <v>45931</v>
      </c>
      <c r="C69" s="443">
        <f t="shared" si="1"/>
        <v>0</v>
      </c>
      <c r="D69" s="443">
        <f t="shared" si="2"/>
        <v>0</v>
      </c>
      <c r="E69" s="443">
        <f t="shared" si="4"/>
        <v>0</v>
      </c>
      <c r="F69" s="443">
        <f t="shared" si="5"/>
        <v>0</v>
      </c>
      <c r="G69" s="443">
        <f t="shared" si="3"/>
        <v>0</v>
      </c>
      <c r="H69" s="444">
        <f t="shared" si="6"/>
        <v>0</v>
      </c>
      <c r="I69" s="836"/>
    </row>
    <row r="70" spans="1:9" ht="15" customHeight="1" x14ac:dyDescent="0.65">
      <c r="A70" s="441">
        <v>59</v>
      </c>
      <c r="B70" s="442">
        <f t="shared" si="0"/>
        <v>45962</v>
      </c>
      <c r="C70" s="443">
        <f t="shared" si="1"/>
        <v>0</v>
      </c>
      <c r="D70" s="443">
        <f t="shared" si="2"/>
        <v>0</v>
      </c>
      <c r="E70" s="443">
        <f t="shared" si="4"/>
        <v>0</v>
      </c>
      <c r="F70" s="443">
        <f t="shared" si="5"/>
        <v>0</v>
      </c>
      <c r="G70" s="443">
        <f t="shared" si="3"/>
        <v>0</v>
      </c>
      <c r="H70" s="444">
        <f t="shared" si="6"/>
        <v>0</v>
      </c>
      <c r="I70" s="836"/>
    </row>
    <row r="71" spans="1:9" ht="15" customHeight="1" x14ac:dyDescent="0.65">
      <c r="A71" s="441">
        <v>60</v>
      </c>
      <c r="B71" s="442">
        <f t="shared" si="0"/>
        <v>45992</v>
      </c>
      <c r="C71" s="443">
        <f t="shared" si="1"/>
        <v>0</v>
      </c>
      <c r="D71" s="443">
        <f t="shared" si="2"/>
        <v>0</v>
      </c>
      <c r="E71" s="443">
        <f t="shared" si="4"/>
        <v>0</v>
      </c>
      <c r="F71" s="443">
        <f t="shared" si="5"/>
        <v>0</v>
      </c>
      <c r="G71" s="443">
        <f t="shared" si="3"/>
        <v>0</v>
      </c>
      <c r="H71" s="444">
        <f t="shared" si="6"/>
        <v>0</v>
      </c>
      <c r="I71" s="836"/>
    </row>
    <row r="72" spans="1:9" ht="15" customHeight="1" x14ac:dyDescent="0.65">
      <c r="A72" s="441">
        <v>61</v>
      </c>
      <c r="B72" s="442">
        <f t="shared" si="0"/>
        <v>46023</v>
      </c>
      <c r="C72" s="443">
        <f t="shared" si="1"/>
        <v>0</v>
      </c>
      <c r="D72" s="443">
        <f t="shared" si="2"/>
        <v>0</v>
      </c>
      <c r="E72" s="443">
        <f t="shared" si="4"/>
        <v>0</v>
      </c>
      <c r="F72" s="443">
        <f t="shared" si="5"/>
        <v>0</v>
      </c>
      <c r="G72" s="443">
        <f t="shared" si="3"/>
        <v>0</v>
      </c>
      <c r="H72" s="444">
        <f t="shared" si="6"/>
        <v>0</v>
      </c>
      <c r="I72" s="836" t="s">
        <v>52</v>
      </c>
    </row>
    <row r="73" spans="1:9" ht="15" customHeight="1" x14ac:dyDescent="0.65">
      <c r="A73" s="441">
        <v>62</v>
      </c>
      <c r="B73" s="442">
        <f t="shared" si="0"/>
        <v>46054</v>
      </c>
      <c r="C73" s="443">
        <f t="shared" si="1"/>
        <v>0</v>
      </c>
      <c r="D73" s="443">
        <f t="shared" si="2"/>
        <v>0</v>
      </c>
      <c r="E73" s="443">
        <f t="shared" si="4"/>
        <v>0</v>
      </c>
      <c r="F73" s="443">
        <f t="shared" si="5"/>
        <v>0</v>
      </c>
      <c r="G73" s="443">
        <f t="shared" si="3"/>
        <v>0</v>
      </c>
      <c r="H73" s="444">
        <f t="shared" si="6"/>
        <v>0</v>
      </c>
      <c r="I73" s="836"/>
    </row>
    <row r="74" spans="1:9" ht="15" customHeight="1" x14ac:dyDescent="0.65">
      <c r="A74" s="441">
        <v>63</v>
      </c>
      <c r="B74" s="442">
        <f t="shared" si="0"/>
        <v>46082</v>
      </c>
      <c r="C74" s="443">
        <f t="shared" si="1"/>
        <v>0</v>
      </c>
      <c r="D74" s="443">
        <f t="shared" si="2"/>
        <v>0</v>
      </c>
      <c r="E74" s="443">
        <f t="shared" si="4"/>
        <v>0</v>
      </c>
      <c r="F74" s="443">
        <f t="shared" si="5"/>
        <v>0</v>
      </c>
      <c r="G74" s="443">
        <f t="shared" si="3"/>
        <v>0</v>
      </c>
      <c r="H74" s="444">
        <f t="shared" si="6"/>
        <v>0</v>
      </c>
      <c r="I74" s="836"/>
    </row>
    <row r="75" spans="1:9" ht="15" customHeight="1" x14ac:dyDescent="0.65">
      <c r="A75" s="441">
        <v>64</v>
      </c>
      <c r="B75" s="442">
        <f t="shared" si="0"/>
        <v>46113</v>
      </c>
      <c r="C75" s="443">
        <f t="shared" si="1"/>
        <v>0</v>
      </c>
      <c r="D75" s="443">
        <f t="shared" si="2"/>
        <v>0</v>
      </c>
      <c r="E75" s="443">
        <f t="shared" si="4"/>
        <v>0</v>
      </c>
      <c r="F75" s="443">
        <f t="shared" si="5"/>
        <v>0</v>
      </c>
      <c r="G75" s="443">
        <f t="shared" si="3"/>
        <v>0</v>
      </c>
      <c r="H75" s="444">
        <f t="shared" si="6"/>
        <v>0</v>
      </c>
      <c r="I75" s="836"/>
    </row>
    <row r="76" spans="1:9" ht="15" customHeight="1" x14ac:dyDescent="0.65">
      <c r="A76" s="441">
        <v>65</v>
      </c>
      <c r="B76" s="442">
        <f t="shared" ref="B76:B139" si="7">EDATE($B$7,A75)</f>
        <v>46143</v>
      </c>
      <c r="C76" s="443">
        <f t="shared" ref="C76:C139" si="8">IFERROR(IF($H$3&lt;=H75, $H$3, H75+H75*$B$4/$B$6), "")</f>
        <v>0</v>
      </c>
      <c r="D76" s="443">
        <f t="shared" ref="D76:D139" si="9">IFERROR(IF($B$8&lt;H75-F76, $B$8, H75-F76), "")</f>
        <v>0</v>
      </c>
      <c r="E76" s="443">
        <f t="shared" si="4"/>
        <v>0</v>
      </c>
      <c r="F76" s="443">
        <f t="shared" si="5"/>
        <v>0</v>
      </c>
      <c r="G76" s="443">
        <f t="shared" ref="G76:G139" si="10">IFERROR(IF(C76&gt;0, $B$4/$B$6*H75, 0), "")</f>
        <v>0</v>
      </c>
      <c r="H76" s="444">
        <f t="shared" si="6"/>
        <v>0</v>
      </c>
      <c r="I76" s="836"/>
    </row>
    <row r="77" spans="1:9" ht="15" customHeight="1" x14ac:dyDescent="0.65">
      <c r="A77" s="441">
        <v>66</v>
      </c>
      <c r="B77" s="442">
        <f t="shared" si="7"/>
        <v>46174</v>
      </c>
      <c r="C77" s="443">
        <f t="shared" si="8"/>
        <v>0</v>
      </c>
      <c r="D77" s="443">
        <f t="shared" si="9"/>
        <v>0</v>
      </c>
      <c r="E77" s="443">
        <f t="shared" ref="E77:E140" si="11">IFERROR(C77+D77, "")</f>
        <v>0</v>
      </c>
      <c r="F77" s="443">
        <f t="shared" ref="F77:F140" si="12">IFERROR(IF(C77&gt;0, MIN(C77-G77, H76), 0), "")</f>
        <v>0</v>
      </c>
      <c r="G77" s="443">
        <f t="shared" si="10"/>
        <v>0</v>
      </c>
      <c r="H77" s="444">
        <f t="shared" ref="H77:H140" si="13">IFERROR(IF(H76 &gt;0, H76-F77-D77, 0), "")</f>
        <v>0</v>
      </c>
      <c r="I77" s="836"/>
    </row>
    <row r="78" spans="1:9" ht="15" customHeight="1" x14ac:dyDescent="0.65">
      <c r="A78" s="441">
        <v>67</v>
      </c>
      <c r="B78" s="442">
        <f t="shared" si="7"/>
        <v>46204</v>
      </c>
      <c r="C78" s="443">
        <f t="shared" si="8"/>
        <v>0</v>
      </c>
      <c r="D78" s="443">
        <f t="shared" si="9"/>
        <v>0</v>
      </c>
      <c r="E78" s="443">
        <f t="shared" si="11"/>
        <v>0</v>
      </c>
      <c r="F78" s="443">
        <f t="shared" si="12"/>
        <v>0</v>
      </c>
      <c r="G78" s="443">
        <f t="shared" si="10"/>
        <v>0</v>
      </c>
      <c r="H78" s="444">
        <f t="shared" si="13"/>
        <v>0</v>
      </c>
      <c r="I78" s="836"/>
    </row>
    <row r="79" spans="1:9" ht="15" customHeight="1" x14ac:dyDescent="0.65">
      <c r="A79" s="441">
        <v>68</v>
      </c>
      <c r="B79" s="442">
        <f t="shared" si="7"/>
        <v>46235</v>
      </c>
      <c r="C79" s="443">
        <f t="shared" si="8"/>
        <v>0</v>
      </c>
      <c r="D79" s="443">
        <f t="shared" si="9"/>
        <v>0</v>
      </c>
      <c r="E79" s="443">
        <f t="shared" si="11"/>
        <v>0</v>
      </c>
      <c r="F79" s="443">
        <f t="shared" si="12"/>
        <v>0</v>
      </c>
      <c r="G79" s="443">
        <f t="shared" si="10"/>
        <v>0</v>
      </c>
      <c r="H79" s="444">
        <f t="shared" si="13"/>
        <v>0</v>
      </c>
      <c r="I79" s="836"/>
    </row>
    <row r="80" spans="1:9" ht="15" customHeight="1" x14ac:dyDescent="0.65">
      <c r="A80" s="441">
        <v>69</v>
      </c>
      <c r="B80" s="442">
        <f t="shared" si="7"/>
        <v>46266</v>
      </c>
      <c r="C80" s="443">
        <f t="shared" si="8"/>
        <v>0</v>
      </c>
      <c r="D80" s="443">
        <f t="shared" si="9"/>
        <v>0</v>
      </c>
      <c r="E80" s="443">
        <f t="shared" si="11"/>
        <v>0</v>
      </c>
      <c r="F80" s="443">
        <f t="shared" si="12"/>
        <v>0</v>
      </c>
      <c r="G80" s="443">
        <f t="shared" si="10"/>
        <v>0</v>
      </c>
      <c r="H80" s="444">
        <f t="shared" si="13"/>
        <v>0</v>
      </c>
      <c r="I80" s="836"/>
    </row>
    <row r="81" spans="1:9" ht="15" customHeight="1" x14ac:dyDescent="0.65">
      <c r="A81" s="441">
        <v>70</v>
      </c>
      <c r="B81" s="442">
        <f t="shared" si="7"/>
        <v>46296</v>
      </c>
      <c r="C81" s="443">
        <f t="shared" si="8"/>
        <v>0</v>
      </c>
      <c r="D81" s="443">
        <f t="shared" si="9"/>
        <v>0</v>
      </c>
      <c r="E81" s="443">
        <f t="shared" si="11"/>
        <v>0</v>
      </c>
      <c r="F81" s="443">
        <f t="shared" si="12"/>
        <v>0</v>
      </c>
      <c r="G81" s="443">
        <f t="shared" si="10"/>
        <v>0</v>
      </c>
      <c r="H81" s="444">
        <f t="shared" si="13"/>
        <v>0</v>
      </c>
      <c r="I81" s="836"/>
    </row>
    <row r="82" spans="1:9" ht="15" customHeight="1" x14ac:dyDescent="0.65">
      <c r="A82" s="441">
        <v>71</v>
      </c>
      <c r="B82" s="442">
        <f t="shared" si="7"/>
        <v>46327</v>
      </c>
      <c r="C82" s="443">
        <f t="shared" si="8"/>
        <v>0</v>
      </c>
      <c r="D82" s="443">
        <f t="shared" si="9"/>
        <v>0</v>
      </c>
      <c r="E82" s="443">
        <f t="shared" si="11"/>
        <v>0</v>
      </c>
      <c r="F82" s="443">
        <f t="shared" si="12"/>
        <v>0</v>
      </c>
      <c r="G82" s="443">
        <f t="shared" si="10"/>
        <v>0</v>
      </c>
      <c r="H82" s="444">
        <f t="shared" si="13"/>
        <v>0</v>
      </c>
      <c r="I82" s="836"/>
    </row>
    <row r="83" spans="1:9" ht="15" customHeight="1" x14ac:dyDescent="0.65">
      <c r="A83" s="441">
        <v>72</v>
      </c>
      <c r="B83" s="442">
        <f t="shared" si="7"/>
        <v>46357</v>
      </c>
      <c r="C83" s="443">
        <f t="shared" si="8"/>
        <v>0</v>
      </c>
      <c r="D83" s="443">
        <f t="shared" si="9"/>
        <v>0</v>
      </c>
      <c r="E83" s="443">
        <f t="shared" si="11"/>
        <v>0</v>
      </c>
      <c r="F83" s="443">
        <f t="shared" si="12"/>
        <v>0</v>
      </c>
      <c r="G83" s="443">
        <f t="shared" si="10"/>
        <v>0</v>
      </c>
      <c r="H83" s="444">
        <f t="shared" si="13"/>
        <v>0</v>
      </c>
      <c r="I83" s="836"/>
    </row>
    <row r="84" spans="1:9" ht="15" customHeight="1" x14ac:dyDescent="0.65">
      <c r="A84" s="441">
        <v>73</v>
      </c>
      <c r="B84" s="442">
        <f t="shared" si="7"/>
        <v>46388</v>
      </c>
      <c r="C84" s="443">
        <f t="shared" si="8"/>
        <v>0</v>
      </c>
      <c r="D84" s="443">
        <f t="shared" si="9"/>
        <v>0</v>
      </c>
      <c r="E84" s="443">
        <f t="shared" si="11"/>
        <v>0</v>
      </c>
      <c r="F84" s="443">
        <f t="shared" si="12"/>
        <v>0</v>
      </c>
      <c r="G84" s="443">
        <f t="shared" si="10"/>
        <v>0</v>
      </c>
      <c r="H84" s="444">
        <f t="shared" si="13"/>
        <v>0</v>
      </c>
      <c r="I84" s="836" t="s">
        <v>53</v>
      </c>
    </row>
    <row r="85" spans="1:9" ht="15" customHeight="1" x14ac:dyDescent="0.65">
      <c r="A85" s="441">
        <v>74</v>
      </c>
      <c r="B85" s="442">
        <f t="shared" si="7"/>
        <v>46419</v>
      </c>
      <c r="C85" s="443">
        <f t="shared" si="8"/>
        <v>0</v>
      </c>
      <c r="D85" s="443">
        <f t="shared" si="9"/>
        <v>0</v>
      </c>
      <c r="E85" s="443">
        <f t="shared" si="11"/>
        <v>0</v>
      </c>
      <c r="F85" s="443">
        <f t="shared" si="12"/>
        <v>0</v>
      </c>
      <c r="G85" s="443">
        <f t="shared" si="10"/>
        <v>0</v>
      </c>
      <c r="H85" s="444">
        <f t="shared" si="13"/>
        <v>0</v>
      </c>
      <c r="I85" s="836"/>
    </row>
    <row r="86" spans="1:9" ht="15" customHeight="1" x14ac:dyDescent="0.65">
      <c r="A86" s="441">
        <v>75</v>
      </c>
      <c r="B86" s="442">
        <f t="shared" si="7"/>
        <v>46447</v>
      </c>
      <c r="C86" s="443">
        <f t="shared" si="8"/>
        <v>0</v>
      </c>
      <c r="D86" s="443">
        <f t="shared" si="9"/>
        <v>0</v>
      </c>
      <c r="E86" s="443">
        <f t="shared" si="11"/>
        <v>0</v>
      </c>
      <c r="F86" s="443">
        <f t="shared" si="12"/>
        <v>0</v>
      </c>
      <c r="G86" s="443">
        <f t="shared" si="10"/>
        <v>0</v>
      </c>
      <c r="H86" s="444">
        <f t="shared" si="13"/>
        <v>0</v>
      </c>
      <c r="I86" s="836"/>
    </row>
    <row r="87" spans="1:9" ht="15" customHeight="1" x14ac:dyDescent="0.65">
      <c r="A87" s="441">
        <v>76</v>
      </c>
      <c r="B87" s="442">
        <f t="shared" si="7"/>
        <v>46478</v>
      </c>
      <c r="C87" s="443">
        <f t="shared" si="8"/>
        <v>0</v>
      </c>
      <c r="D87" s="443">
        <f t="shared" si="9"/>
        <v>0</v>
      </c>
      <c r="E87" s="443">
        <f t="shared" si="11"/>
        <v>0</v>
      </c>
      <c r="F87" s="443">
        <f t="shared" si="12"/>
        <v>0</v>
      </c>
      <c r="G87" s="443">
        <f t="shared" si="10"/>
        <v>0</v>
      </c>
      <c r="H87" s="444">
        <f t="shared" si="13"/>
        <v>0</v>
      </c>
      <c r="I87" s="836"/>
    </row>
    <row r="88" spans="1:9" ht="15" customHeight="1" x14ac:dyDescent="0.65">
      <c r="A88" s="441">
        <v>77</v>
      </c>
      <c r="B88" s="442">
        <f t="shared" si="7"/>
        <v>46508</v>
      </c>
      <c r="C88" s="443">
        <f t="shared" si="8"/>
        <v>0</v>
      </c>
      <c r="D88" s="443">
        <f t="shared" si="9"/>
        <v>0</v>
      </c>
      <c r="E88" s="443">
        <f t="shared" si="11"/>
        <v>0</v>
      </c>
      <c r="F88" s="443">
        <f t="shared" si="12"/>
        <v>0</v>
      </c>
      <c r="G88" s="443">
        <f t="shared" si="10"/>
        <v>0</v>
      </c>
      <c r="H88" s="444">
        <f t="shared" si="13"/>
        <v>0</v>
      </c>
      <c r="I88" s="836"/>
    </row>
    <row r="89" spans="1:9" ht="15" customHeight="1" x14ac:dyDescent="0.65">
      <c r="A89" s="441">
        <v>78</v>
      </c>
      <c r="B89" s="442">
        <f t="shared" si="7"/>
        <v>46539</v>
      </c>
      <c r="C89" s="443">
        <f t="shared" si="8"/>
        <v>0</v>
      </c>
      <c r="D89" s="443">
        <f t="shared" si="9"/>
        <v>0</v>
      </c>
      <c r="E89" s="443">
        <f t="shared" si="11"/>
        <v>0</v>
      </c>
      <c r="F89" s="443">
        <f t="shared" si="12"/>
        <v>0</v>
      </c>
      <c r="G89" s="443">
        <f t="shared" si="10"/>
        <v>0</v>
      </c>
      <c r="H89" s="444">
        <f t="shared" si="13"/>
        <v>0</v>
      </c>
      <c r="I89" s="836"/>
    </row>
    <row r="90" spans="1:9" ht="15" customHeight="1" x14ac:dyDescent="0.65">
      <c r="A90" s="441">
        <v>79</v>
      </c>
      <c r="B90" s="442">
        <f t="shared" si="7"/>
        <v>46569</v>
      </c>
      <c r="C90" s="443">
        <f t="shared" si="8"/>
        <v>0</v>
      </c>
      <c r="D90" s="443">
        <f t="shared" si="9"/>
        <v>0</v>
      </c>
      <c r="E90" s="443">
        <f t="shared" si="11"/>
        <v>0</v>
      </c>
      <c r="F90" s="443">
        <f t="shared" si="12"/>
        <v>0</v>
      </c>
      <c r="G90" s="443">
        <f t="shared" si="10"/>
        <v>0</v>
      </c>
      <c r="H90" s="444">
        <f t="shared" si="13"/>
        <v>0</v>
      </c>
      <c r="I90" s="836"/>
    </row>
    <row r="91" spans="1:9" ht="15" customHeight="1" x14ac:dyDescent="0.65">
      <c r="A91" s="441">
        <v>80</v>
      </c>
      <c r="B91" s="442">
        <f t="shared" si="7"/>
        <v>46600</v>
      </c>
      <c r="C91" s="443">
        <f t="shared" si="8"/>
        <v>0</v>
      </c>
      <c r="D91" s="443">
        <f t="shared" si="9"/>
        <v>0</v>
      </c>
      <c r="E91" s="443">
        <f t="shared" si="11"/>
        <v>0</v>
      </c>
      <c r="F91" s="443">
        <f t="shared" si="12"/>
        <v>0</v>
      </c>
      <c r="G91" s="443">
        <f t="shared" si="10"/>
        <v>0</v>
      </c>
      <c r="H91" s="444">
        <f t="shared" si="13"/>
        <v>0</v>
      </c>
      <c r="I91" s="836"/>
    </row>
    <row r="92" spans="1:9" ht="15" customHeight="1" x14ac:dyDescent="0.65">
      <c r="A92" s="441">
        <v>81</v>
      </c>
      <c r="B92" s="442">
        <f t="shared" si="7"/>
        <v>46631</v>
      </c>
      <c r="C92" s="443">
        <f t="shared" si="8"/>
        <v>0</v>
      </c>
      <c r="D92" s="443">
        <f t="shared" si="9"/>
        <v>0</v>
      </c>
      <c r="E92" s="443">
        <f t="shared" si="11"/>
        <v>0</v>
      </c>
      <c r="F92" s="443">
        <f t="shared" si="12"/>
        <v>0</v>
      </c>
      <c r="G92" s="443">
        <f t="shared" si="10"/>
        <v>0</v>
      </c>
      <c r="H92" s="444">
        <f t="shared" si="13"/>
        <v>0</v>
      </c>
      <c r="I92" s="836"/>
    </row>
    <row r="93" spans="1:9" ht="15" customHeight="1" x14ac:dyDescent="0.65">
      <c r="A93" s="441">
        <v>82</v>
      </c>
      <c r="B93" s="442">
        <f t="shared" si="7"/>
        <v>46661</v>
      </c>
      <c r="C93" s="443">
        <f t="shared" si="8"/>
        <v>0</v>
      </c>
      <c r="D93" s="443">
        <f t="shared" si="9"/>
        <v>0</v>
      </c>
      <c r="E93" s="443">
        <f t="shared" si="11"/>
        <v>0</v>
      </c>
      <c r="F93" s="443">
        <f t="shared" si="12"/>
        <v>0</v>
      </c>
      <c r="G93" s="443">
        <f t="shared" si="10"/>
        <v>0</v>
      </c>
      <c r="H93" s="444">
        <f t="shared" si="13"/>
        <v>0</v>
      </c>
      <c r="I93" s="836"/>
    </row>
    <row r="94" spans="1:9" ht="15" customHeight="1" x14ac:dyDescent="0.65">
      <c r="A94" s="441">
        <v>83</v>
      </c>
      <c r="B94" s="442">
        <f t="shared" si="7"/>
        <v>46692</v>
      </c>
      <c r="C94" s="443">
        <f t="shared" si="8"/>
        <v>0</v>
      </c>
      <c r="D94" s="443">
        <f t="shared" si="9"/>
        <v>0</v>
      </c>
      <c r="E94" s="443">
        <f t="shared" si="11"/>
        <v>0</v>
      </c>
      <c r="F94" s="443">
        <f t="shared" si="12"/>
        <v>0</v>
      </c>
      <c r="G94" s="443">
        <f t="shared" si="10"/>
        <v>0</v>
      </c>
      <c r="H94" s="444">
        <f t="shared" si="13"/>
        <v>0</v>
      </c>
      <c r="I94" s="836"/>
    </row>
    <row r="95" spans="1:9" ht="15" customHeight="1" x14ac:dyDescent="0.65">
      <c r="A95" s="441">
        <v>84</v>
      </c>
      <c r="B95" s="442">
        <f t="shared" si="7"/>
        <v>46722</v>
      </c>
      <c r="C95" s="443">
        <f t="shared" si="8"/>
        <v>0</v>
      </c>
      <c r="D95" s="443">
        <f t="shared" si="9"/>
        <v>0</v>
      </c>
      <c r="E95" s="443">
        <f t="shared" si="11"/>
        <v>0</v>
      </c>
      <c r="F95" s="443">
        <f t="shared" si="12"/>
        <v>0</v>
      </c>
      <c r="G95" s="443">
        <f t="shared" si="10"/>
        <v>0</v>
      </c>
      <c r="H95" s="444">
        <f t="shared" si="13"/>
        <v>0</v>
      </c>
      <c r="I95" s="836"/>
    </row>
    <row r="96" spans="1:9" ht="15" customHeight="1" x14ac:dyDescent="0.65">
      <c r="A96" s="441">
        <v>85</v>
      </c>
      <c r="B96" s="442">
        <f t="shared" si="7"/>
        <v>46753</v>
      </c>
      <c r="C96" s="443">
        <f t="shared" si="8"/>
        <v>0</v>
      </c>
      <c r="D96" s="443">
        <f t="shared" si="9"/>
        <v>0</v>
      </c>
      <c r="E96" s="443">
        <f t="shared" si="11"/>
        <v>0</v>
      </c>
      <c r="F96" s="443">
        <f t="shared" si="12"/>
        <v>0</v>
      </c>
      <c r="G96" s="443">
        <f t="shared" si="10"/>
        <v>0</v>
      </c>
      <c r="H96" s="444">
        <f t="shared" si="13"/>
        <v>0</v>
      </c>
      <c r="I96" s="836" t="s">
        <v>54</v>
      </c>
    </row>
    <row r="97" spans="1:9" ht="15" customHeight="1" x14ac:dyDescent="0.65">
      <c r="A97" s="441">
        <v>86</v>
      </c>
      <c r="B97" s="442">
        <f t="shared" si="7"/>
        <v>46784</v>
      </c>
      <c r="C97" s="443">
        <f t="shared" si="8"/>
        <v>0</v>
      </c>
      <c r="D97" s="443">
        <f t="shared" si="9"/>
        <v>0</v>
      </c>
      <c r="E97" s="443">
        <f t="shared" si="11"/>
        <v>0</v>
      </c>
      <c r="F97" s="443">
        <f t="shared" si="12"/>
        <v>0</v>
      </c>
      <c r="G97" s="443">
        <f t="shared" si="10"/>
        <v>0</v>
      </c>
      <c r="H97" s="444">
        <f t="shared" si="13"/>
        <v>0</v>
      </c>
      <c r="I97" s="836"/>
    </row>
    <row r="98" spans="1:9" ht="15" customHeight="1" x14ac:dyDescent="0.65">
      <c r="A98" s="441">
        <v>87</v>
      </c>
      <c r="B98" s="442">
        <f t="shared" si="7"/>
        <v>46813</v>
      </c>
      <c r="C98" s="443">
        <f t="shared" si="8"/>
        <v>0</v>
      </c>
      <c r="D98" s="443">
        <f t="shared" si="9"/>
        <v>0</v>
      </c>
      <c r="E98" s="443">
        <f t="shared" si="11"/>
        <v>0</v>
      </c>
      <c r="F98" s="443">
        <f t="shared" si="12"/>
        <v>0</v>
      </c>
      <c r="G98" s="443">
        <f t="shared" si="10"/>
        <v>0</v>
      </c>
      <c r="H98" s="444">
        <f t="shared" si="13"/>
        <v>0</v>
      </c>
      <c r="I98" s="836"/>
    </row>
    <row r="99" spans="1:9" ht="15" customHeight="1" x14ac:dyDescent="0.65">
      <c r="A99" s="441">
        <v>88</v>
      </c>
      <c r="B99" s="442">
        <f t="shared" si="7"/>
        <v>46844</v>
      </c>
      <c r="C99" s="443">
        <f t="shared" si="8"/>
        <v>0</v>
      </c>
      <c r="D99" s="443">
        <f t="shared" si="9"/>
        <v>0</v>
      </c>
      <c r="E99" s="443">
        <f t="shared" si="11"/>
        <v>0</v>
      </c>
      <c r="F99" s="443">
        <f t="shared" si="12"/>
        <v>0</v>
      </c>
      <c r="G99" s="443">
        <f t="shared" si="10"/>
        <v>0</v>
      </c>
      <c r="H99" s="444">
        <f t="shared" si="13"/>
        <v>0</v>
      </c>
      <c r="I99" s="836"/>
    </row>
    <row r="100" spans="1:9" ht="15" customHeight="1" x14ac:dyDescent="0.65">
      <c r="A100" s="441">
        <v>89</v>
      </c>
      <c r="B100" s="442">
        <f t="shared" si="7"/>
        <v>46874</v>
      </c>
      <c r="C100" s="443">
        <f t="shared" si="8"/>
        <v>0</v>
      </c>
      <c r="D100" s="443">
        <f t="shared" si="9"/>
        <v>0</v>
      </c>
      <c r="E100" s="443">
        <f t="shared" si="11"/>
        <v>0</v>
      </c>
      <c r="F100" s="443">
        <f t="shared" si="12"/>
        <v>0</v>
      </c>
      <c r="G100" s="443">
        <f t="shared" si="10"/>
        <v>0</v>
      </c>
      <c r="H100" s="444">
        <f t="shared" si="13"/>
        <v>0</v>
      </c>
      <c r="I100" s="836"/>
    </row>
    <row r="101" spans="1:9" ht="15" customHeight="1" x14ac:dyDescent="0.65">
      <c r="A101" s="441">
        <v>90</v>
      </c>
      <c r="B101" s="442">
        <f t="shared" si="7"/>
        <v>46905</v>
      </c>
      <c r="C101" s="443">
        <f t="shared" si="8"/>
        <v>0</v>
      </c>
      <c r="D101" s="443">
        <f t="shared" si="9"/>
        <v>0</v>
      </c>
      <c r="E101" s="443">
        <f t="shared" si="11"/>
        <v>0</v>
      </c>
      <c r="F101" s="443">
        <f t="shared" si="12"/>
        <v>0</v>
      </c>
      <c r="G101" s="443">
        <f t="shared" si="10"/>
        <v>0</v>
      </c>
      <c r="H101" s="444">
        <f t="shared" si="13"/>
        <v>0</v>
      </c>
      <c r="I101" s="836"/>
    </row>
    <row r="102" spans="1:9" ht="15" customHeight="1" x14ac:dyDescent="0.65">
      <c r="A102" s="441">
        <v>91</v>
      </c>
      <c r="B102" s="442">
        <f t="shared" si="7"/>
        <v>46935</v>
      </c>
      <c r="C102" s="443">
        <f t="shared" si="8"/>
        <v>0</v>
      </c>
      <c r="D102" s="443">
        <f t="shared" si="9"/>
        <v>0</v>
      </c>
      <c r="E102" s="443">
        <f t="shared" si="11"/>
        <v>0</v>
      </c>
      <c r="F102" s="443">
        <f t="shared" si="12"/>
        <v>0</v>
      </c>
      <c r="G102" s="443">
        <f t="shared" si="10"/>
        <v>0</v>
      </c>
      <c r="H102" s="444">
        <f t="shared" si="13"/>
        <v>0</v>
      </c>
      <c r="I102" s="836"/>
    </row>
    <row r="103" spans="1:9" ht="15" customHeight="1" x14ac:dyDescent="0.65">
      <c r="A103" s="441">
        <v>92</v>
      </c>
      <c r="B103" s="442">
        <f t="shared" si="7"/>
        <v>46966</v>
      </c>
      <c r="C103" s="443">
        <f t="shared" si="8"/>
        <v>0</v>
      </c>
      <c r="D103" s="443">
        <f t="shared" si="9"/>
        <v>0</v>
      </c>
      <c r="E103" s="443">
        <f t="shared" si="11"/>
        <v>0</v>
      </c>
      <c r="F103" s="443">
        <f t="shared" si="12"/>
        <v>0</v>
      </c>
      <c r="G103" s="443">
        <f t="shared" si="10"/>
        <v>0</v>
      </c>
      <c r="H103" s="444">
        <f t="shared" si="13"/>
        <v>0</v>
      </c>
      <c r="I103" s="836"/>
    </row>
    <row r="104" spans="1:9" ht="15" customHeight="1" x14ac:dyDescent="0.65">
      <c r="A104" s="441">
        <v>93</v>
      </c>
      <c r="B104" s="442">
        <f t="shared" si="7"/>
        <v>46997</v>
      </c>
      <c r="C104" s="443">
        <f t="shared" si="8"/>
        <v>0</v>
      </c>
      <c r="D104" s="443">
        <f t="shared" si="9"/>
        <v>0</v>
      </c>
      <c r="E104" s="443">
        <f t="shared" si="11"/>
        <v>0</v>
      </c>
      <c r="F104" s="443">
        <f t="shared" si="12"/>
        <v>0</v>
      </c>
      <c r="G104" s="443">
        <f t="shared" si="10"/>
        <v>0</v>
      </c>
      <c r="H104" s="444">
        <f t="shared" si="13"/>
        <v>0</v>
      </c>
      <c r="I104" s="836"/>
    </row>
    <row r="105" spans="1:9" ht="15" customHeight="1" x14ac:dyDescent="0.65">
      <c r="A105" s="441">
        <v>94</v>
      </c>
      <c r="B105" s="442">
        <f t="shared" si="7"/>
        <v>47027</v>
      </c>
      <c r="C105" s="443">
        <f t="shared" si="8"/>
        <v>0</v>
      </c>
      <c r="D105" s="443">
        <f t="shared" si="9"/>
        <v>0</v>
      </c>
      <c r="E105" s="443">
        <f t="shared" si="11"/>
        <v>0</v>
      </c>
      <c r="F105" s="443">
        <f t="shared" si="12"/>
        <v>0</v>
      </c>
      <c r="G105" s="443">
        <f t="shared" si="10"/>
        <v>0</v>
      </c>
      <c r="H105" s="444">
        <f t="shared" si="13"/>
        <v>0</v>
      </c>
      <c r="I105" s="836"/>
    </row>
    <row r="106" spans="1:9" ht="15" customHeight="1" x14ac:dyDescent="0.65">
      <c r="A106" s="441">
        <v>95</v>
      </c>
      <c r="B106" s="442">
        <f t="shared" si="7"/>
        <v>47058</v>
      </c>
      <c r="C106" s="443">
        <f t="shared" si="8"/>
        <v>0</v>
      </c>
      <c r="D106" s="443">
        <f t="shared" si="9"/>
        <v>0</v>
      </c>
      <c r="E106" s="443">
        <f t="shared" si="11"/>
        <v>0</v>
      </c>
      <c r="F106" s="443">
        <f t="shared" si="12"/>
        <v>0</v>
      </c>
      <c r="G106" s="443">
        <f t="shared" si="10"/>
        <v>0</v>
      </c>
      <c r="H106" s="444">
        <f t="shared" si="13"/>
        <v>0</v>
      </c>
      <c r="I106" s="836"/>
    </row>
    <row r="107" spans="1:9" ht="15" customHeight="1" x14ac:dyDescent="0.65">
      <c r="A107" s="441">
        <v>96</v>
      </c>
      <c r="B107" s="442">
        <f t="shared" si="7"/>
        <v>47088</v>
      </c>
      <c r="C107" s="443">
        <f t="shared" si="8"/>
        <v>0</v>
      </c>
      <c r="D107" s="443">
        <f t="shared" si="9"/>
        <v>0</v>
      </c>
      <c r="E107" s="443">
        <f t="shared" si="11"/>
        <v>0</v>
      </c>
      <c r="F107" s="443">
        <f t="shared" si="12"/>
        <v>0</v>
      </c>
      <c r="G107" s="443">
        <f t="shared" si="10"/>
        <v>0</v>
      </c>
      <c r="H107" s="444">
        <f t="shared" si="13"/>
        <v>0</v>
      </c>
      <c r="I107" s="836"/>
    </row>
    <row r="108" spans="1:9" ht="15" customHeight="1" x14ac:dyDescent="0.65">
      <c r="A108" s="441">
        <v>97</v>
      </c>
      <c r="B108" s="442">
        <f t="shared" si="7"/>
        <v>47119</v>
      </c>
      <c r="C108" s="443">
        <f t="shared" si="8"/>
        <v>0</v>
      </c>
      <c r="D108" s="443">
        <f t="shared" si="9"/>
        <v>0</v>
      </c>
      <c r="E108" s="443">
        <f t="shared" si="11"/>
        <v>0</v>
      </c>
      <c r="F108" s="443">
        <f t="shared" si="12"/>
        <v>0</v>
      </c>
      <c r="G108" s="443">
        <f t="shared" si="10"/>
        <v>0</v>
      </c>
      <c r="H108" s="444">
        <f t="shared" si="13"/>
        <v>0</v>
      </c>
      <c r="I108" s="836" t="s">
        <v>55</v>
      </c>
    </row>
    <row r="109" spans="1:9" ht="15" customHeight="1" x14ac:dyDescent="0.65">
      <c r="A109" s="441">
        <v>98</v>
      </c>
      <c r="B109" s="442">
        <f t="shared" si="7"/>
        <v>47150</v>
      </c>
      <c r="C109" s="443">
        <f t="shared" si="8"/>
        <v>0</v>
      </c>
      <c r="D109" s="443">
        <f t="shared" si="9"/>
        <v>0</v>
      </c>
      <c r="E109" s="443">
        <f t="shared" si="11"/>
        <v>0</v>
      </c>
      <c r="F109" s="443">
        <f t="shared" si="12"/>
        <v>0</v>
      </c>
      <c r="G109" s="443">
        <f t="shared" si="10"/>
        <v>0</v>
      </c>
      <c r="H109" s="444">
        <f t="shared" si="13"/>
        <v>0</v>
      </c>
      <c r="I109" s="836"/>
    </row>
    <row r="110" spans="1:9" ht="15" customHeight="1" x14ac:dyDescent="0.65">
      <c r="A110" s="441">
        <v>99</v>
      </c>
      <c r="B110" s="442">
        <f t="shared" si="7"/>
        <v>47178</v>
      </c>
      <c r="C110" s="443">
        <f t="shared" si="8"/>
        <v>0</v>
      </c>
      <c r="D110" s="443">
        <f t="shared" si="9"/>
        <v>0</v>
      </c>
      <c r="E110" s="443">
        <f t="shared" si="11"/>
        <v>0</v>
      </c>
      <c r="F110" s="443">
        <f t="shared" si="12"/>
        <v>0</v>
      </c>
      <c r="G110" s="443">
        <f t="shared" si="10"/>
        <v>0</v>
      </c>
      <c r="H110" s="444">
        <f t="shared" si="13"/>
        <v>0</v>
      </c>
      <c r="I110" s="836"/>
    </row>
    <row r="111" spans="1:9" ht="15" customHeight="1" x14ac:dyDescent="0.65">
      <c r="A111" s="441">
        <v>100</v>
      </c>
      <c r="B111" s="442">
        <f t="shared" si="7"/>
        <v>47209</v>
      </c>
      <c r="C111" s="443">
        <f t="shared" si="8"/>
        <v>0</v>
      </c>
      <c r="D111" s="443">
        <f t="shared" si="9"/>
        <v>0</v>
      </c>
      <c r="E111" s="443">
        <f t="shared" si="11"/>
        <v>0</v>
      </c>
      <c r="F111" s="443">
        <f t="shared" si="12"/>
        <v>0</v>
      </c>
      <c r="G111" s="443">
        <f t="shared" si="10"/>
        <v>0</v>
      </c>
      <c r="H111" s="444">
        <f t="shared" si="13"/>
        <v>0</v>
      </c>
      <c r="I111" s="836"/>
    </row>
    <row r="112" spans="1:9" ht="15" customHeight="1" x14ac:dyDescent="0.65">
      <c r="A112" s="441">
        <v>101</v>
      </c>
      <c r="B112" s="442">
        <f t="shared" si="7"/>
        <v>47239</v>
      </c>
      <c r="C112" s="443">
        <f t="shared" si="8"/>
        <v>0</v>
      </c>
      <c r="D112" s="443">
        <f t="shared" si="9"/>
        <v>0</v>
      </c>
      <c r="E112" s="443">
        <f t="shared" si="11"/>
        <v>0</v>
      </c>
      <c r="F112" s="443">
        <f t="shared" si="12"/>
        <v>0</v>
      </c>
      <c r="G112" s="443">
        <f t="shared" si="10"/>
        <v>0</v>
      </c>
      <c r="H112" s="444">
        <f t="shared" si="13"/>
        <v>0</v>
      </c>
      <c r="I112" s="836"/>
    </row>
    <row r="113" spans="1:9" ht="15" customHeight="1" x14ac:dyDescent="0.65">
      <c r="A113" s="441">
        <v>102</v>
      </c>
      <c r="B113" s="442">
        <f t="shared" si="7"/>
        <v>47270</v>
      </c>
      <c r="C113" s="443">
        <f t="shared" si="8"/>
        <v>0</v>
      </c>
      <c r="D113" s="443">
        <f t="shared" si="9"/>
        <v>0</v>
      </c>
      <c r="E113" s="443">
        <f t="shared" si="11"/>
        <v>0</v>
      </c>
      <c r="F113" s="443">
        <f t="shared" si="12"/>
        <v>0</v>
      </c>
      <c r="G113" s="443">
        <f t="shared" si="10"/>
        <v>0</v>
      </c>
      <c r="H113" s="444">
        <f t="shared" si="13"/>
        <v>0</v>
      </c>
      <c r="I113" s="836"/>
    </row>
    <row r="114" spans="1:9" ht="15" customHeight="1" x14ac:dyDescent="0.65">
      <c r="A114" s="441">
        <v>103</v>
      </c>
      <c r="B114" s="442">
        <f t="shared" si="7"/>
        <v>47300</v>
      </c>
      <c r="C114" s="443">
        <f t="shared" si="8"/>
        <v>0</v>
      </c>
      <c r="D114" s="443">
        <f t="shared" si="9"/>
        <v>0</v>
      </c>
      <c r="E114" s="443">
        <f t="shared" si="11"/>
        <v>0</v>
      </c>
      <c r="F114" s="443">
        <f t="shared" si="12"/>
        <v>0</v>
      </c>
      <c r="G114" s="443">
        <f t="shared" si="10"/>
        <v>0</v>
      </c>
      <c r="H114" s="444">
        <f t="shared" si="13"/>
        <v>0</v>
      </c>
      <c r="I114" s="836"/>
    </row>
    <row r="115" spans="1:9" ht="15" customHeight="1" x14ac:dyDescent="0.65">
      <c r="A115" s="441">
        <v>104</v>
      </c>
      <c r="B115" s="442">
        <f t="shared" si="7"/>
        <v>47331</v>
      </c>
      <c r="C115" s="443">
        <f t="shared" si="8"/>
        <v>0</v>
      </c>
      <c r="D115" s="443">
        <f t="shared" si="9"/>
        <v>0</v>
      </c>
      <c r="E115" s="443">
        <f t="shared" si="11"/>
        <v>0</v>
      </c>
      <c r="F115" s="443">
        <f t="shared" si="12"/>
        <v>0</v>
      </c>
      <c r="G115" s="443">
        <f t="shared" si="10"/>
        <v>0</v>
      </c>
      <c r="H115" s="444">
        <f t="shared" si="13"/>
        <v>0</v>
      </c>
      <c r="I115" s="836"/>
    </row>
    <row r="116" spans="1:9" ht="15" customHeight="1" x14ac:dyDescent="0.65">
      <c r="A116" s="441">
        <v>105</v>
      </c>
      <c r="B116" s="442">
        <f t="shared" si="7"/>
        <v>47362</v>
      </c>
      <c r="C116" s="443">
        <f t="shared" si="8"/>
        <v>0</v>
      </c>
      <c r="D116" s="443">
        <f t="shared" si="9"/>
        <v>0</v>
      </c>
      <c r="E116" s="443">
        <f t="shared" si="11"/>
        <v>0</v>
      </c>
      <c r="F116" s="443">
        <f t="shared" si="12"/>
        <v>0</v>
      </c>
      <c r="G116" s="443">
        <f t="shared" si="10"/>
        <v>0</v>
      </c>
      <c r="H116" s="444">
        <f t="shared" si="13"/>
        <v>0</v>
      </c>
      <c r="I116" s="836"/>
    </row>
    <row r="117" spans="1:9" ht="15" customHeight="1" x14ac:dyDescent="0.65">
      <c r="A117" s="441">
        <v>106</v>
      </c>
      <c r="B117" s="442">
        <f t="shared" si="7"/>
        <v>47392</v>
      </c>
      <c r="C117" s="443">
        <f t="shared" si="8"/>
        <v>0</v>
      </c>
      <c r="D117" s="443">
        <f t="shared" si="9"/>
        <v>0</v>
      </c>
      <c r="E117" s="443">
        <f t="shared" si="11"/>
        <v>0</v>
      </c>
      <c r="F117" s="443">
        <f t="shared" si="12"/>
        <v>0</v>
      </c>
      <c r="G117" s="443">
        <f t="shared" si="10"/>
        <v>0</v>
      </c>
      <c r="H117" s="444">
        <f t="shared" si="13"/>
        <v>0</v>
      </c>
      <c r="I117" s="836"/>
    </row>
    <row r="118" spans="1:9" ht="15" customHeight="1" x14ac:dyDescent="0.65">
      <c r="A118" s="441">
        <v>107</v>
      </c>
      <c r="B118" s="442">
        <f t="shared" si="7"/>
        <v>47423</v>
      </c>
      <c r="C118" s="443">
        <f t="shared" si="8"/>
        <v>0</v>
      </c>
      <c r="D118" s="443">
        <f t="shared" si="9"/>
        <v>0</v>
      </c>
      <c r="E118" s="443">
        <f t="shared" si="11"/>
        <v>0</v>
      </c>
      <c r="F118" s="443">
        <f t="shared" si="12"/>
        <v>0</v>
      </c>
      <c r="G118" s="443">
        <f t="shared" si="10"/>
        <v>0</v>
      </c>
      <c r="H118" s="444">
        <f t="shared" si="13"/>
        <v>0</v>
      </c>
      <c r="I118" s="836"/>
    </row>
    <row r="119" spans="1:9" ht="15" customHeight="1" x14ac:dyDescent="0.65">
      <c r="A119" s="441">
        <v>108</v>
      </c>
      <c r="B119" s="442">
        <f t="shared" si="7"/>
        <v>47453</v>
      </c>
      <c r="C119" s="443">
        <f t="shared" si="8"/>
        <v>0</v>
      </c>
      <c r="D119" s="443">
        <f t="shared" si="9"/>
        <v>0</v>
      </c>
      <c r="E119" s="443">
        <f t="shared" si="11"/>
        <v>0</v>
      </c>
      <c r="F119" s="443">
        <f t="shared" si="12"/>
        <v>0</v>
      </c>
      <c r="G119" s="443">
        <f t="shared" si="10"/>
        <v>0</v>
      </c>
      <c r="H119" s="444">
        <f t="shared" si="13"/>
        <v>0</v>
      </c>
      <c r="I119" s="836"/>
    </row>
    <row r="120" spans="1:9" ht="15" customHeight="1" x14ac:dyDescent="0.65">
      <c r="A120" s="441">
        <v>109</v>
      </c>
      <c r="B120" s="442">
        <f t="shared" si="7"/>
        <v>47484</v>
      </c>
      <c r="C120" s="443">
        <f t="shared" si="8"/>
        <v>0</v>
      </c>
      <c r="D120" s="443">
        <f t="shared" si="9"/>
        <v>0</v>
      </c>
      <c r="E120" s="443">
        <f t="shared" si="11"/>
        <v>0</v>
      </c>
      <c r="F120" s="443">
        <f t="shared" si="12"/>
        <v>0</v>
      </c>
      <c r="G120" s="443">
        <f t="shared" si="10"/>
        <v>0</v>
      </c>
      <c r="H120" s="444">
        <f t="shared" si="13"/>
        <v>0</v>
      </c>
      <c r="I120" s="836" t="s">
        <v>56</v>
      </c>
    </row>
    <row r="121" spans="1:9" ht="15" customHeight="1" x14ac:dyDescent="0.65">
      <c r="A121" s="441">
        <v>110</v>
      </c>
      <c r="B121" s="442">
        <f t="shared" si="7"/>
        <v>47515</v>
      </c>
      <c r="C121" s="443">
        <f t="shared" si="8"/>
        <v>0</v>
      </c>
      <c r="D121" s="443">
        <f t="shared" si="9"/>
        <v>0</v>
      </c>
      <c r="E121" s="443">
        <f t="shared" si="11"/>
        <v>0</v>
      </c>
      <c r="F121" s="443">
        <f t="shared" si="12"/>
        <v>0</v>
      </c>
      <c r="G121" s="443">
        <f t="shared" si="10"/>
        <v>0</v>
      </c>
      <c r="H121" s="444">
        <f t="shared" si="13"/>
        <v>0</v>
      </c>
      <c r="I121" s="836"/>
    </row>
    <row r="122" spans="1:9" ht="15" customHeight="1" x14ac:dyDescent="0.65">
      <c r="A122" s="441">
        <v>111</v>
      </c>
      <c r="B122" s="442">
        <f t="shared" si="7"/>
        <v>47543</v>
      </c>
      <c r="C122" s="443">
        <f t="shared" si="8"/>
        <v>0</v>
      </c>
      <c r="D122" s="443">
        <f t="shared" si="9"/>
        <v>0</v>
      </c>
      <c r="E122" s="443">
        <f t="shared" si="11"/>
        <v>0</v>
      </c>
      <c r="F122" s="443">
        <f t="shared" si="12"/>
        <v>0</v>
      </c>
      <c r="G122" s="443">
        <f t="shared" si="10"/>
        <v>0</v>
      </c>
      <c r="H122" s="444">
        <f t="shared" si="13"/>
        <v>0</v>
      </c>
      <c r="I122" s="836"/>
    </row>
    <row r="123" spans="1:9" ht="15" customHeight="1" x14ac:dyDescent="0.65">
      <c r="A123" s="441">
        <v>112</v>
      </c>
      <c r="B123" s="442">
        <f t="shared" si="7"/>
        <v>47574</v>
      </c>
      <c r="C123" s="443">
        <f t="shared" si="8"/>
        <v>0</v>
      </c>
      <c r="D123" s="443">
        <f t="shared" si="9"/>
        <v>0</v>
      </c>
      <c r="E123" s="443">
        <f t="shared" si="11"/>
        <v>0</v>
      </c>
      <c r="F123" s="443">
        <f t="shared" si="12"/>
        <v>0</v>
      </c>
      <c r="G123" s="443">
        <f t="shared" si="10"/>
        <v>0</v>
      </c>
      <c r="H123" s="444">
        <f t="shared" si="13"/>
        <v>0</v>
      </c>
      <c r="I123" s="836"/>
    </row>
    <row r="124" spans="1:9" ht="15" customHeight="1" x14ac:dyDescent="0.65">
      <c r="A124" s="441">
        <v>113</v>
      </c>
      <c r="B124" s="442">
        <f t="shared" si="7"/>
        <v>47604</v>
      </c>
      <c r="C124" s="443">
        <f t="shared" si="8"/>
        <v>0</v>
      </c>
      <c r="D124" s="443">
        <f t="shared" si="9"/>
        <v>0</v>
      </c>
      <c r="E124" s="443">
        <f t="shared" si="11"/>
        <v>0</v>
      </c>
      <c r="F124" s="443">
        <f t="shared" si="12"/>
        <v>0</v>
      </c>
      <c r="G124" s="443">
        <f t="shared" si="10"/>
        <v>0</v>
      </c>
      <c r="H124" s="444">
        <f t="shared" si="13"/>
        <v>0</v>
      </c>
      <c r="I124" s="836"/>
    </row>
    <row r="125" spans="1:9" ht="15" customHeight="1" x14ac:dyDescent="0.65">
      <c r="A125" s="441">
        <v>114</v>
      </c>
      <c r="B125" s="442">
        <f t="shared" si="7"/>
        <v>47635</v>
      </c>
      <c r="C125" s="443">
        <f t="shared" si="8"/>
        <v>0</v>
      </c>
      <c r="D125" s="443">
        <f t="shared" si="9"/>
        <v>0</v>
      </c>
      <c r="E125" s="443">
        <f t="shared" si="11"/>
        <v>0</v>
      </c>
      <c r="F125" s="443">
        <f t="shared" si="12"/>
        <v>0</v>
      </c>
      <c r="G125" s="443">
        <f t="shared" si="10"/>
        <v>0</v>
      </c>
      <c r="H125" s="444">
        <f t="shared" si="13"/>
        <v>0</v>
      </c>
      <c r="I125" s="836"/>
    </row>
    <row r="126" spans="1:9" ht="15" customHeight="1" x14ac:dyDescent="0.65">
      <c r="A126" s="441">
        <v>115</v>
      </c>
      <c r="B126" s="442">
        <f t="shared" si="7"/>
        <v>47665</v>
      </c>
      <c r="C126" s="443">
        <f t="shared" si="8"/>
        <v>0</v>
      </c>
      <c r="D126" s="443">
        <f t="shared" si="9"/>
        <v>0</v>
      </c>
      <c r="E126" s="443">
        <f t="shared" si="11"/>
        <v>0</v>
      </c>
      <c r="F126" s="443">
        <f t="shared" si="12"/>
        <v>0</v>
      </c>
      <c r="G126" s="443">
        <f t="shared" si="10"/>
        <v>0</v>
      </c>
      <c r="H126" s="444">
        <f t="shared" si="13"/>
        <v>0</v>
      </c>
      <c r="I126" s="836"/>
    </row>
    <row r="127" spans="1:9" ht="15" customHeight="1" x14ac:dyDescent="0.65">
      <c r="A127" s="441">
        <v>116</v>
      </c>
      <c r="B127" s="442">
        <f t="shared" si="7"/>
        <v>47696</v>
      </c>
      <c r="C127" s="443">
        <f t="shared" si="8"/>
        <v>0</v>
      </c>
      <c r="D127" s="443">
        <f t="shared" si="9"/>
        <v>0</v>
      </c>
      <c r="E127" s="443">
        <f t="shared" si="11"/>
        <v>0</v>
      </c>
      <c r="F127" s="443">
        <f t="shared" si="12"/>
        <v>0</v>
      </c>
      <c r="G127" s="443">
        <f t="shared" si="10"/>
        <v>0</v>
      </c>
      <c r="H127" s="444">
        <f t="shared" si="13"/>
        <v>0</v>
      </c>
      <c r="I127" s="836"/>
    </row>
    <row r="128" spans="1:9" ht="15" customHeight="1" x14ac:dyDescent="0.65">
      <c r="A128" s="441">
        <v>117</v>
      </c>
      <c r="B128" s="442">
        <f t="shared" si="7"/>
        <v>47727</v>
      </c>
      <c r="C128" s="443">
        <f t="shared" si="8"/>
        <v>0</v>
      </c>
      <c r="D128" s="443">
        <f t="shared" si="9"/>
        <v>0</v>
      </c>
      <c r="E128" s="443">
        <f t="shared" si="11"/>
        <v>0</v>
      </c>
      <c r="F128" s="443">
        <f t="shared" si="12"/>
        <v>0</v>
      </c>
      <c r="G128" s="443">
        <f t="shared" si="10"/>
        <v>0</v>
      </c>
      <c r="H128" s="444">
        <f t="shared" si="13"/>
        <v>0</v>
      </c>
      <c r="I128" s="836"/>
    </row>
    <row r="129" spans="1:9" ht="15" customHeight="1" x14ac:dyDescent="0.65">
      <c r="A129" s="441">
        <v>118</v>
      </c>
      <c r="B129" s="442">
        <f t="shared" si="7"/>
        <v>47757</v>
      </c>
      <c r="C129" s="443">
        <f t="shared" si="8"/>
        <v>0</v>
      </c>
      <c r="D129" s="443">
        <f t="shared" si="9"/>
        <v>0</v>
      </c>
      <c r="E129" s="443">
        <f t="shared" si="11"/>
        <v>0</v>
      </c>
      <c r="F129" s="443">
        <f t="shared" si="12"/>
        <v>0</v>
      </c>
      <c r="G129" s="443">
        <f t="shared" si="10"/>
        <v>0</v>
      </c>
      <c r="H129" s="444">
        <f t="shared" si="13"/>
        <v>0</v>
      </c>
      <c r="I129" s="836"/>
    </row>
    <row r="130" spans="1:9" ht="15" customHeight="1" x14ac:dyDescent="0.65">
      <c r="A130" s="441">
        <v>119</v>
      </c>
      <c r="B130" s="442">
        <f t="shared" si="7"/>
        <v>47788</v>
      </c>
      <c r="C130" s="443">
        <f t="shared" si="8"/>
        <v>0</v>
      </c>
      <c r="D130" s="443">
        <f t="shared" si="9"/>
        <v>0</v>
      </c>
      <c r="E130" s="443">
        <f t="shared" si="11"/>
        <v>0</v>
      </c>
      <c r="F130" s="443">
        <f t="shared" si="12"/>
        <v>0</v>
      </c>
      <c r="G130" s="443">
        <f t="shared" si="10"/>
        <v>0</v>
      </c>
      <c r="H130" s="444">
        <f t="shared" si="13"/>
        <v>0</v>
      </c>
      <c r="I130" s="836"/>
    </row>
    <row r="131" spans="1:9" ht="15" customHeight="1" x14ac:dyDescent="0.65">
      <c r="A131" s="441">
        <v>120</v>
      </c>
      <c r="B131" s="442">
        <f t="shared" si="7"/>
        <v>47818</v>
      </c>
      <c r="C131" s="443">
        <f t="shared" si="8"/>
        <v>0</v>
      </c>
      <c r="D131" s="443">
        <f t="shared" si="9"/>
        <v>0</v>
      </c>
      <c r="E131" s="443">
        <f t="shared" si="11"/>
        <v>0</v>
      </c>
      <c r="F131" s="443">
        <f t="shared" si="12"/>
        <v>0</v>
      </c>
      <c r="G131" s="443">
        <f t="shared" si="10"/>
        <v>0</v>
      </c>
      <c r="H131" s="444">
        <f t="shared" si="13"/>
        <v>0</v>
      </c>
      <c r="I131" s="836"/>
    </row>
    <row r="132" spans="1:9" ht="15" customHeight="1" x14ac:dyDescent="0.65">
      <c r="A132" s="441">
        <v>121</v>
      </c>
      <c r="B132" s="442">
        <f t="shared" si="7"/>
        <v>47849</v>
      </c>
      <c r="C132" s="443">
        <f t="shared" si="8"/>
        <v>0</v>
      </c>
      <c r="D132" s="443">
        <f t="shared" si="9"/>
        <v>0</v>
      </c>
      <c r="E132" s="443">
        <f t="shared" si="11"/>
        <v>0</v>
      </c>
      <c r="F132" s="443">
        <f t="shared" si="12"/>
        <v>0</v>
      </c>
      <c r="G132" s="443">
        <f t="shared" si="10"/>
        <v>0</v>
      </c>
      <c r="H132" s="444">
        <f t="shared" si="13"/>
        <v>0</v>
      </c>
      <c r="I132" s="836" t="s">
        <v>57</v>
      </c>
    </row>
    <row r="133" spans="1:9" ht="15" customHeight="1" x14ac:dyDescent="0.65">
      <c r="A133" s="441">
        <v>122</v>
      </c>
      <c r="B133" s="442">
        <f t="shared" si="7"/>
        <v>47880</v>
      </c>
      <c r="C133" s="443">
        <f t="shared" si="8"/>
        <v>0</v>
      </c>
      <c r="D133" s="443">
        <f t="shared" si="9"/>
        <v>0</v>
      </c>
      <c r="E133" s="443">
        <f t="shared" si="11"/>
        <v>0</v>
      </c>
      <c r="F133" s="443">
        <f t="shared" si="12"/>
        <v>0</v>
      </c>
      <c r="G133" s="443">
        <f t="shared" si="10"/>
        <v>0</v>
      </c>
      <c r="H133" s="444">
        <f t="shared" si="13"/>
        <v>0</v>
      </c>
      <c r="I133" s="836"/>
    </row>
    <row r="134" spans="1:9" ht="15" customHeight="1" x14ac:dyDescent="0.65">
      <c r="A134" s="441">
        <v>123</v>
      </c>
      <c r="B134" s="442">
        <f t="shared" si="7"/>
        <v>47908</v>
      </c>
      <c r="C134" s="443">
        <f t="shared" si="8"/>
        <v>0</v>
      </c>
      <c r="D134" s="443">
        <f t="shared" si="9"/>
        <v>0</v>
      </c>
      <c r="E134" s="443">
        <f t="shared" si="11"/>
        <v>0</v>
      </c>
      <c r="F134" s="443">
        <f t="shared" si="12"/>
        <v>0</v>
      </c>
      <c r="G134" s="443">
        <f t="shared" si="10"/>
        <v>0</v>
      </c>
      <c r="H134" s="444">
        <f t="shared" si="13"/>
        <v>0</v>
      </c>
      <c r="I134" s="836"/>
    </row>
    <row r="135" spans="1:9" ht="15" customHeight="1" x14ac:dyDescent="0.65">
      <c r="A135" s="441">
        <v>124</v>
      </c>
      <c r="B135" s="442">
        <f t="shared" si="7"/>
        <v>47939</v>
      </c>
      <c r="C135" s="443">
        <f t="shared" si="8"/>
        <v>0</v>
      </c>
      <c r="D135" s="443">
        <f t="shared" si="9"/>
        <v>0</v>
      </c>
      <c r="E135" s="443">
        <f t="shared" si="11"/>
        <v>0</v>
      </c>
      <c r="F135" s="443">
        <f t="shared" si="12"/>
        <v>0</v>
      </c>
      <c r="G135" s="443">
        <f t="shared" si="10"/>
        <v>0</v>
      </c>
      <c r="H135" s="444">
        <f t="shared" si="13"/>
        <v>0</v>
      </c>
      <c r="I135" s="836"/>
    </row>
    <row r="136" spans="1:9" ht="15" customHeight="1" x14ac:dyDescent="0.65">
      <c r="A136" s="441">
        <v>125</v>
      </c>
      <c r="B136" s="442">
        <f t="shared" si="7"/>
        <v>47969</v>
      </c>
      <c r="C136" s="443">
        <f t="shared" si="8"/>
        <v>0</v>
      </c>
      <c r="D136" s="443">
        <f t="shared" si="9"/>
        <v>0</v>
      </c>
      <c r="E136" s="443">
        <f t="shared" si="11"/>
        <v>0</v>
      </c>
      <c r="F136" s="443">
        <f t="shared" si="12"/>
        <v>0</v>
      </c>
      <c r="G136" s="443">
        <f t="shared" si="10"/>
        <v>0</v>
      </c>
      <c r="H136" s="444">
        <f t="shared" si="13"/>
        <v>0</v>
      </c>
      <c r="I136" s="836"/>
    </row>
    <row r="137" spans="1:9" ht="15" customHeight="1" x14ac:dyDescent="0.65">
      <c r="A137" s="441">
        <v>126</v>
      </c>
      <c r="B137" s="442">
        <f t="shared" si="7"/>
        <v>48000</v>
      </c>
      <c r="C137" s="443">
        <f t="shared" si="8"/>
        <v>0</v>
      </c>
      <c r="D137" s="443">
        <f t="shared" si="9"/>
        <v>0</v>
      </c>
      <c r="E137" s="443">
        <f t="shared" si="11"/>
        <v>0</v>
      </c>
      <c r="F137" s="443">
        <f t="shared" si="12"/>
        <v>0</v>
      </c>
      <c r="G137" s="443">
        <f t="shared" si="10"/>
        <v>0</v>
      </c>
      <c r="H137" s="444">
        <f t="shared" si="13"/>
        <v>0</v>
      </c>
      <c r="I137" s="836"/>
    </row>
    <row r="138" spans="1:9" ht="15" customHeight="1" x14ac:dyDescent="0.65">
      <c r="A138" s="441">
        <v>127</v>
      </c>
      <c r="B138" s="442">
        <f t="shared" si="7"/>
        <v>48030</v>
      </c>
      <c r="C138" s="443">
        <f t="shared" si="8"/>
        <v>0</v>
      </c>
      <c r="D138" s="443">
        <f t="shared" si="9"/>
        <v>0</v>
      </c>
      <c r="E138" s="443">
        <f t="shared" si="11"/>
        <v>0</v>
      </c>
      <c r="F138" s="443">
        <f t="shared" si="12"/>
        <v>0</v>
      </c>
      <c r="G138" s="443">
        <f t="shared" si="10"/>
        <v>0</v>
      </c>
      <c r="H138" s="444">
        <f t="shared" si="13"/>
        <v>0</v>
      </c>
      <c r="I138" s="836"/>
    </row>
    <row r="139" spans="1:9" ht="15" customHeight="1" x14ac:dyDescent="0.65">
      <c r="A139" s="441">
        <v>128</v>
      </c>
      <c r="B139" s="442">
        <f t="shared" si="7"/>
        <v>48061</v>
      </c>
      <c r="C139" s="443">
        <f t="shared" si="8"/>
        <v>0</v>
      </c>
      <c r="D139" s="443">
        <f t="shared" si="9"/>
        <v>0</v>
      </c>
      <c r="E139" s="443">
        <f t="shared" si="11"/>
        <v>0</v>
      </c>
      <c r="F139" s="443">
        <f t="shared" si="12"/>
        <v>0</v>
      </c>
      <c r="G139" s="443">
        <f t="shared" si="10"/>
        <v>0</v>
      </c>
      <c r="H139" s="444">
        <f t="shared" si="13"/>
        <v>0</v>
      </c>
      <c r="I139" s="836"/>
    </row>
    <row r="140" spans="1:9" ht="15" customHeight="1" x14ac:dyDescent="0.65">
      <c r="A140" s="441">
        <v>129</v>
      </c>
      <c r="B140" s="442">
        <f t="shared" ref="B140:B203" si="14">EDATE($B$7,A139)</f>
        <v>48092</v>
      </c>
      <c r="C140" s="443">
        <f t="shared" ref="C140:C203" si="15">IFERROR(IF($H$3&lt;=H139, $H$3, H139+H139*$B$4/$B$6), "")</f>
        <v>0</v>
      </c>
      <c r="D140" s="443">
        <f t="shared" ref="D140:D203" si="16">IFERROR(IF($B$8&lt;H139-F140, $B$8, H139-F140), "")</f>
        <v>0</v>
      </c>
      <c r="E140" s="443">
        <f t="shared" si="11"/>
        <v>0</v>
      </c>
      <c r="F140" s="443">
        <f t="shared" si="12"/>
        <v>0</v>
      </c>
      <c r="G140" s="443">
        <f t="shared" ref="G140:G203" si="17">IFERROR(IF(C140&gt;0, $B$4/$B$6*H139, 0), "")</f>
        <v>0</v>
      </c>
      <c r="H140" s="444">
        <f t="shared" si="13"/>
        <v>0</v>
      </c>
      <c r="I140" s="836"/>
    </row>
    <row r="141" spans="1:9" ht="15" customHeight="1" x14ac:dyDescent="0.65">
      <c r="A141" s="441">
        <v>130</v>
      </c>
      <c r="B141" s="442">
        <f t="shared" si="14"/>
        <v>48122</v>
      </c>
      <c r="C141" s="443">
        <f t="shared" si="15"/>
        <v>0</v>
      </c>
      <c r="D141" s="443">
        <f t="shared" si="16"/>
        <v>0</v>
      </c>
      <c r="E141" s="443">
        <f t="shared" ref="E141:E204" si="18">IFERROR(C141+D141, "")</f>
        <v>0</v>
      </c>
      <c r="F141" s="443">
        <f t="shared" ref="F141:F204" si="19">IFERROR(IF(C141&gt;0, MIN(C141-G141, H140), 0), "")</f>
        <v>0</v>
      </c>
      <c r="G141" s="443">
        <f t="shared" si="17"/>
        <v>0</v>
      </c>
      <c r="H141" s="444">
        <f t="shared" ref="H141:H204" si="20">IFERROR(IF(H140 &gt;0, H140-F141-D141, 0), "")</f>
        <v>0</v>
      </c>
      <c r="I141" s="836"/>
    </row>
    <row r="142" spans="1:9" ht="15" customHeight="1" x14ac:dyDescent="0.65">
      <c r="A142" s="441">
        <v>131</v>
      </c>
      <c r="B142" s="442">
        <f t="shared" si="14"/>
        <v>48153</v>
      </c>
      <c r="C142" s="443">
        <f t="shared" si="15"/>
        <v>0</v>
      </c>
      <c r="D142" s="443">
        <f t="shared" si="16"/>
        <v>0</v>
      </c>
      <c r="E142" s="443">
        <f t="shared" si="18"/>
        <v>0</v>
      </c>
      <c r="F142" s="443">
        <f t="shared" si="19"/>
        <v>0</v>
      </c>
      <c r="G142" s="443">
        <f t="shared" si="17"/>
        <v>0</v>
      </c>
      <c r="H142" s="444">
        <f t="shared" si="20"/>
        <v>0</v>
      </c>
      <c r="I142" s="836"/>
    </row>
    <row r="143" spans="1:9" ht="15" customHeight="1" x14ac:dyDescent="0.65">
      <c r="A143" s="441">
        <v>132</v>
      </c>
      <c r="B143" s="442">
        <f t="shared" si="14"/>
        <v>48183</v>
      </c>
      <c r="C143" s="443">
        <f t="shared" si="15"/>
        <v>0</v>
      </c>
      <c r="D143" s="443">
        <f t="shared" si="16"/>
        <v>0</v>
      </c>
      <c r="E143" s="443">
        <f t="shared" si="18"/>
        <v>0</v>
      </c>
      <c r="F143" s="443">
        <f t="shared" si="19"/>
        <v>0</v>
      </c>
      <c r="G143" s="443">
        <f t="shared" si="17"/>
        <v>0</v>
      </c>
      <c r="H143" s="444">
        <f t="shared" si="20"/>
        <v>0</v>
      </c>
      <c r="I143" s="836"/>
    </row>
    <row r="144" spans="1:9" ht="15" customHeight="1" x14ac:dyDescent="0.65">
      <c r="A144" s="441">
        <v>133</v>
      </c>
      <c r="B144" s="442">
        <f t="shared" si="14"/>
        <v>48214</v>
      </c>
      <c r="C144" s="443">
        <f t="shared" si="15"/>
        <v>0</v>
      </c>
      <c r="D144" s="443">
        <f t="shared" si="16"/>
        <v>0</v>
      </c>
      <c r="E144" s="443">
        <f t="shared" si="18"/>
        <v>0</v>
      </c>
      <c r="F144" s="443">
        <f t="shared" si="19"/>
        <v>0</v>
      </c>
      <c r="G144" s="443">
        <f t="shared" si="17"/>
        <v>0</v>
      </c>
      <c r="H144" s="444">
        <f t="shared" si="20"/>
        <v>0</v>
      </c>
      <c r="I144" s="836" t="s">
        <v>58</v>
      </c>
    </row>
    <row r="145" spans="1:9" ht="15" customHeight="1" x14ac:dyDescent="0.65">
      <c r="A145" s="441">
        <v>134</v>
      </c>
      <c r="B145" s="442">
        <f t="shared" si="14"/>
        <v>48245</v>
      </c>
      <c r="C145" s="443">
        <f t="shared" si="15"/>
        <v>0</v>
      </c>
      <c r="D145" s="443">
        <f t="shared" si="16"/>
        <v>0</v>
      </c>
      <c r="E145" s="443">
        <f t="shared" si="18"/>
        <v>0</v>
      </c>
      <c r="F145" s="443">
        <f t="shared" si="19"/>
        <v>0</v>
      </c>
      <c r="G145" s="443">
        <f t="shared" si="17"/>
        <v>0</v>
      </c>
      <c r="H145" s="444">
        <f t="shared" si="20"/>
        <v>0</v>
      </c>
      <c r="I145" s="836"/>
    </row>
    <row r="146" spans="1:9" ht="15" customHeight="1" x14ac:dyDescent="0.65">
      <c r="A146" s="441">
        <v>135</v>
      </c>
      <c r="B146" s="442">
        <f t="shared" si="14"/>
        <v>48274</v>
      </c>
      <c r="C146" s="443">
        <f t="shared" si="15"/>
        <v>0</v>
      </c>
      <c r="D146" s="443">
        <f t="shared" si="16"/>
        <v>0</v>
      </c>
      <c r="E146" s="443">
        <f t="shared" si="18"/>
        <v>0</v>
      </c>
      <c r="F146" s="443">
        <f t="shared" si="19"/>
        <v>0</v>
      </c>
      <c r="G146" s="443">
        <f t="shared" si="17"/>
        <v>0</v>
      </c>
      <c r="H146" s="444">
        <f t="shared" si="20"/>
        <v>0</v>
      </c>
      <c r="I146" s="836"/>
    </row>
    <row r="147" spans="1:9" ht="15" customHeight="1" x14ac:dyDescent="0.65">
      <c r="A147" s="441">
        <v>136</v>
      </c>
      <c r="B147" s="442">
        <f t="shared" si="14"/>
        <v>48305</v>
      </c>
      <c r="C147" s="443">
        <f t="shared" si="15"/>
        <v>0</v>
      </c>
      <c r="D147" s="443">
        <f t="shared" si="16"/>
        <v>0</v>
      </c>
      <c r="E147" s="443">
        <f t="shared" si="18"/>
        <v>0</v>
      </c>
      <c r="F147" s="443">
        <f t="shared" si="19"/>
        <v>0</v>
      </c>
      <c r="G147" s="443">
        <f t="shared" si="17"/>
        <v>0</v>
      </c>
      <c r="H147" s="444">
        <f t="shared" si="20"/>
        <v>0</v>
      </c>
      <c r="I147" s="836"/>
    </row>
    <row r="148" spans="1:9" ht="15" customHeight="1" x14ac:dyDescent="0.65">
      <c r="A148" s="441">
        <v>137</v>
      </c>
      <c r="B148" s="442">
        <f t="shared" si="14"/>
        <v>48335</v>
      </c>
      <c r="C148" s="443">
        <f t="shared" si="15"/>
        <v>0</v>
      </c>
      <c r="D148" s="443">
        <f t="shared" si="16"/>
        <v>0</v>
      </c>
      <c r="E148" s="443">
        <f t="shared" si="18"/>
        <v>0</v>
      </c>
      <c r="F148" s="443">
        <f t="shared" si="19"/>
        <v>0</v>
      </c>
      <c r="G148" s="443">
        <f t="shared" si="17"/>
        <v>0</v>
      </c>
      <c r="H148" s="444">
        <f t="shared" si="20"/>
        <v>0</v>
      </c>
      <c r="I148" s="836"/>
    </row>
    <row r="149" spans="1:9" ht="15" customHeight="1" x14ac:dyDescent="0.65">
      <c r="A149" s="441">
        <v>138</v>
      </c>
      <c r="B149" s="442">
        <f t="shared" si="14"/>
        <v>48366</v>
      </c>
      <c r="C149" s="443">
        <f t="shared" si="15"/>
        <v>0</v>
      </c>
      <c r="D149" s="443">
        <f t="shared" si="16"/>
        <v>0</v>
      </c>
      <c r="E149" s="443">
        <f t="shared" si="18"/>
        <v>0</v>
      </c>
      <c r="F149" s="443">
        <f t="shared" si="19"/>
        <v>0</v>
      </c>
      <c r="G149" s="443">
        <f t="shared" si="17"/>
        <v>0</v>
      </c>
      <c r="H149" s="444">
        <f t="shared" si="20"/>
        <v>0</v>
      </c>
      <c r="I149" s="836"/>
    </row>
    <row r="150" spans="1:9" ht="15" customHeight="1" x14ac:dyDescent="0.65">
      <c r="A150" s="441">
        <v>139</v>
      </c>
      <c r="B150" s="442">
        <f t="shared" si="14"/>
        <v>48396</v>
      </c>
      <c r="C150" s="443">
        <f t="shared" si="15"/>
        <v>0</v>
      </c>
      <c r="D150" s="443">
        <f t="shared" si="16"/>
        <v>0</v>
      </c>
      <c r="E150" s="443">
        <f t="shared" si="18"/>
        <v>0</v>
      </c>
      <c r="F150" s="443">
        <f t="shared" si="19"/>
        <v>0</v>
      </c>
      <c r="G150" s="443">
        <f t="shared" si="17"/>
        <v>0</v>
      </c>
      <c r="H150" s="444">
        <f t="shared" si="20"/>
        <v>0</v>
      </c>
      <c r="I150" s="836"/>
    </row>
    <row r="151" spans="1:9" ht="15" customHeight="1" x14ac:dyDescent="0.65">
      <c r="A151" s="441">
        <v>140</v>
      </c>
      <c r="B151" s="442">
        <f t="shared" si="14"/>
        <v>48427</v>
      </c>
      <c r="C151" s="443">
        <f t="shared" si="15"/>
        <v>0</v>
      </c>
      <c r="D151" s="443">
        <f t="shared" si="16"/>
        <v>0</v>
      </c>
      <c r="E151" s="443">
        <f t="shared" si="18"/>
        <v>0</v>
      </c>
      <c r="F151" s="443">
        <f t="shared" si="19"/>
        <v>0</v>
      </c>
      <c r="G151" s="443">
        <f t="shared" si="17"/>
        <v>0</v>
      </c>
      <c r="H151" s="444">
        <f t="shared" si="20"/>
        <v>0</v>
      </c>
      <c r="I151" s="836"/>
    </row>
    <row r="152" spans="1:9" ht="15" customHeight="1" x14ac:dyDescent="0.65">
      <c r="A152" s="441">
        <v>141</v>
      </c>
      <c r="B152" s="442">
        <f t="shared" si="14"/>
        <v>48458</v>
      </c>
      <c r="C152" s="443">
        <f t="shared" si="15"/>
        <v>0</v>
      </c>
      <c r="D152" s="443">
        <f t="shared" si="16"/>
        <v>0</v>
      </c>
      <c r="E152" s="443">
        <f t="shared" si="18"/>
        <v>0</v>
      </c>
      <c r="F152" s="443">
        <f t="shared" si="19"/>
        <v>0</v>
      </c>
      <c r="G152" s="443">
        <f t="shared" si="17"/>
        <v>0</v>
      </c>
      <c r="H152" s="444">
        <f t="shared" si="20"/>
        <v>0</v>
      </c>
      <c r="I152" s="836"/>
    </row>
    <row r="153" spans="1:9" ht="15" customHeight="1" x14ac:dyDescent="0.65">
      <c r="A153" s="441">
        <v>142</v>
      </c>
      <c r="B153" s="442">
        <f t="shared" si="14"/>
        <v>48488</v>
      </c>
      <c r="C153" s="443">
        <f t="shared" si="15"/>
        <v>0</v>
      </c>
      <c r="D153" s="443">
        <f t="shared" si="16"/>
        <v>0</v>
      </c>
      <c r="E153" s="443">
        <f t="shared" si="18"/>
        <v>0</v>
      </c>
      <c r="F153" s="443">
        <f t="shared" si="19"/>
        <v>0</v>
      </c>
      <c r="G153" s="443">
        <f t="shared" si="17"/>
        <v>0</v>
      </c>
      <c r="H153" s="444">
        <f t="shared" si="20"/>
        <v>0</v>
      </c>
      <c r="I153" s="836"/>
    </row>
    <row r="154" spans="1:9" ht="15" customHeight="1" x14ac:dyDescent="0.65">
      <c r="A154" s="441">
        <v>143</v>
      </c>
      <c r="B154" s="442">
        <f t="shared" si="14"/>
        <v>48519</v>
      </c>
      <c r="C154" s="443">
        <f t="shared" si="15"/>
        <v>0</v>
      </c>
      <c r="D154" s="443">
        <f t="shared" si="16"/>
        <v>0</v>
      </c>
      <c r="E154" s="443">
        <f t="shared" si="18"/>
        <v>0</v>
      </c>
      <c r="F154" s="443">
        <f t="shared" si="19"/>
        <v>0</v>
      </c>
      <c r="G154" s="443">
        <f t="shared" si="17"/>
        <v>0</v>
      </c>
      <c r="H154" s="444">
        <f t="shared" si="20"/>
        <v>0</v>
      </c>
      <c r="I154" s="836"/>
    </row>
    <row r="155" spans="1:9" ht="15" customHeight="1" x14ac:dyDescent="0.65">
      <c r="A155" s="441">
        <v>144</v>
      </c>
      <c r="B155" s="442">
        <f t="shared" si="14"/>
        <v>48549</v>
      </c>
      <c r="C155" s="443">
        <f t="shared" si="15"/>
        <v>0</v>
      </c>
      <c r="D155" s="443">
        <f t="shared" si="16"/>
        <v>0</v>
      </c>
      <c r="E155" s="443">
        <f t="shared" si="18"/>
        <v>0</v>
      </c>
      <c r="F155" s="443">
        <f t="shared" si="19"/>
        <v>0</v>
      </c>
      <c r="G155" s="443">
        <f t="shared" si="17"/>
        <v>0</v>
      </c>
      <c r="H155" s="444">
        <f t="shared" si="20"/>
        <v>0</v>
      </c>
      <c r="I155" s="836"/>
    </row>
    <row r="156" spans="1:9" ht="15" customHeight="1" x14ac:dyDescent="0.65">
      <c r="A156" s="441">
        <v>145</v>
      </c>
      <c r="B156" s="442">
        <f t="shared" si="14"/>
        <v>48580</v>
      </c>
      <c r="C156" s="443">
        <f t="shared" si="15"/>
        <v>0</v>
      </c>
      <c r="D156" s="443">
        <f t="shared" si="16"/>
        <v>0</v>
      </c>
      <c r="E156" s="443">
        <f t="shared" si="18"/>
        <v>0</v>
      </c>
      <c r="F156" s="443">
        <f t="shared" si="19"/>
        <v>0</v>
      </c>
      <c r="G156" s="443">
        <f t="shared" si="17"/>
        <v>0</v>
      </c>
      <c r="H156" s="444">
        <f t="shared" si="20"/>
        <v>0</v>
      </c>
      <c r="I156" s="836" t="s">
        <v>59</v>
      </c>
    </row>
    <row r="157" spans="1:9" ht="15" customHeight="1" x14ac:dyDescent="0.65">
      <c r="A157" s="441">
        <v>146</v>
      </c>
      <c r="B157" s="442">
        <f t="shared" si="14"/>
        <v>48611</v>
      </c>
      <c r="C157" s="443">
        <f t="shared" si="15"/>
        <v>0</v>
      </c>
      <c r="D157" s="443">
        <f t="shared" si="16"/>
        <v>0</v>
      </c>
      <c r="E157" s="443">
        <f t="shared" si="18"/>
        <v>0</v>
      </c>
      <c r="F157" s="443">
        <f t="shared" si="19"/>
        <v>0</v>
      </c>
      <c r="G157" s="443">
        <f t="shared" si="17"/>
        <v>0</v>
      </c>
      <c r="H157" s="444">
        <f t="shared" si="20"/>
        <v>0</v>
      </c>
      <c r="I157" s="836"/>
    </row>
    <row r="158" spans="1:9" ht="15" customHeight="1" x14ac:dyDescent="0.65">
      <c r="A158" s="441">
        <v>147</v>
      </c>
      <c r="B158" s="442">
        <f t="shared" si="14"/>
        <v>48639</v>
      </c>
      <c r="C158" s="443">
        <f t="shared" si="15"/>
        <v>0</v>
      </c>
      <c r="D158" s="443">
        <f t="shared" si="16"/>
        <v>0</v>
      </c>
      <c r="E158" s="443">
        <f t="shared" si="18"/>
        <v>0</v>
      </c>
      <c r="F158" s="443">
        <f t="shared" si="19"/>
        <v>0</v>
      </c>
      <c r="G158" s="443">
        <f t="shared" si="17"/>
        <v>0</v>
      </c>
      <c r="H158" s="444">
        <f t="shared" si="20"/>
        <v>0</v>
      </c>
      <c r="I158" s="836"/>
    </row>
    <row r="159" spans="1:9" ht="15" customHeight="1" x14ac:dyDescent="0.65">
      <c r="A159" s="441">
        <v>148</v>
      </c>
      <c r="B159" s="442">
        <f t="shared" si="14"/>
        <v>48670</v>
      </c>
      <c r="C159" s="443">
        <f t="shared" si="15"/>
        <v>0</v>
      </c>
      <c r="D159" s="443">
        <f t="shared" si="16"/>
        <v>0</v>
      </c>
      <c r="E159" s="443">
        <f t="shared" si="18"/>
        <v>0</v>
      </c>
      <c r="F159" s="443">
        <f t="shared" si="19"/>
        <v>0</v>
      </c>
      <c r="G159" s="443">
        <f t="shared" si="17"/>
        <v>0</v>
      </c>
      <c r="H159" s="444">
        <f t="shared" si="20"/>
        <v>0</v>
      </c>
      <c r="I159" s="836"/>
    </row>
    <row r="160" spans="1:9" ht="15" customHeight="1" x14ac:dyDescent="0.65">
      <c r="A160" s="441">
        <v>149</v>
      </c>
      <c r="B160" s="442">
        <f t="shared" si="14"/>
        <v>48700</v>
      </c>
      <c r="C160" s="443">
        <f t="shared" si="15"/>
        <v>0</v>
      </c>
      <c r="D160" s="443">
        <f t="shared" si="16"/>
        <v>0</v>
      </c>
      <c r="E160" s="443">
        <f t="shared" si="18"/>
        <v>0</v>
      </c>
      <c r="F160" s="443">
        <f t="shared" si="19"/>
        <v>0</v>
      </c>
      <c r="G160" s="443">
        <f t="shared" si="17"/>
        <v>0</v>
      </c>
      <c r="H160" s="444">
        <f t="shared" si="20"/>
        <v>0</v>
      </c>
      <c r="I160" s="836"/>
    </row>
    <row r="161" spans="1:9" ht="15" customHeight="1" x14ac:dyDescent="0.65">
      <c r="A161" s="441">
        <v>150</v>
      </c>
      <c r="B161" s="442">
        <f t="shared" si="14"/>
        <v>48731</v>
      </c>
      <c r="C161" s="443">
        <f t="shared" si="15"/>
        <v>0</v>
      </c>
      <c r="D161" s="443">
        <f t="shared" si="16"/>
        <v>0</v>
      </c>
      <c r="E161" s="443">
        <f t="shared" si="18"/>
        <v>0</v>
      </c>
      <c r="F161" s="443">
        <f t="shared" si="19"/>
        <v>0</v>
      </c>
      <c r="G161" s="443">
        <f t="shared" si="17"/>
        <v>0</v>
      </c>
      <c r="H161" s="444">
        <f t="shared" si="20"/>
        <v>0</v>
      </c>
      <c r="I161" s="836"/>
    </row>
    <row r="162" spans="1:9" ht="15" customHeight="1" x14ac:dyDescent="0.65">
      <c r="A162" s="441">
        <v>151</v>
      </c>
      <c r="B162" s="442">
        <f t="shared" si="14"/>
        <v>48761</v>
      </c>
      <c r="C162" s="443">
        <f t="shared" si="15"/>
        <v>0</v>
      </c>
      <c r="D162" s="443">
        <f t="shared" si="16"/>
        <v>0</v>
      </c>
      <c r="E162" s="443">
        <f t="shared" si="18"/>
        <v>0</v>
      </c>
      <c r="F162" s="443">
        <f t="shared" si="19"/>
        <v>0</v>
      </c>
      <c r="G162" s="443">
        <f t="shared" si="17"/>
        <v>0</v>
      </c>
      <c r="H162" s="444">
        <f t="shared" si="20"/>
        <v>0</v>
      </c>
      <c r="I162" s="836"/>
    </row>
    <row r="163" spans="1:9" ht="15" customHeight="1" x14ac:dyDescent="0.65">
      <c r="A163" s="441">
        <v>152</v>
      </c>
      <c r="B163" s="442">
        <f t="shared" si="14"/>
        <v>48792</v>
      </c>
      <c r="C163" s="443">
        <f t="shared" si="15"/>
        <v>0</v>
      </c>
      <c r="D163" s="443">
        <f t="shared" si="16"/>
        <v>0</v>
      </c>
      <c r="E163" s="443">
        <f t="shared" si="18"/>
        <v>0</v>
      </c>
      <c r="F163" s="443">
        <f t="shared" si="19"/>
        <v>0</v>
      </c>
      <c r="G163" s="443">
        <f t="shared" si="17"/>
        <v>0</v>
      </c>
      <c r="H163" s="444">
        <f t="shared" si="20"/>
        <v>0</v>
      </c>
      <c r="I163" s="836"/>
    </row>
    <row r="164" spans="1:9" ht="15" customHeight="1" x14ac:dyDescent="0.65">
      <c r="A164" s="441">
        <v>153</v>
      </c>
      <c r="B164" s="442">
        <f t="shared" si="14"/>
        <v>48823</v>
      </c>
      <c r="C164" s="443">
        <f t="shared" si="15"/>
        <v>0</v>
      </c>
      <c r="D164" s="443">
        <f t="shared" si="16"/>
        <v>0</v>
      </c>
      <c r="E164" s="443">
        <f t="shared" si="18"/>
        <v>0</v>
      </c>
      <c r="F164" s="443">
        <f t="shared" si="19"/>
        <v>0</v>
      </c>
      <c r="G164" s="443">
        <f t="shared" si="17"/>
        <v>0</v>
      </c>
      <c r="H164" s="444">
        <f t="shared" si="20"/>
        <v>0</v>
      </c>
      <c r="I164" s="836"/>
    </row>
    <row r="165" spans="1:9" ht="15" customHeight="1" x14ac:dyDescent="0.65">
      <c r="A165" s="441">
        <v>154</v>
      </c>
      <c r="B165" s="442">
        <f t="shared" si="14"/>
        <v>48853</v>
      </c>
      <c r="C165" s="443">
        <f t="shared" si="15"/>
        <v>0</v>
      </c>
      <c r="D165" s="443">
        <f t="shared" si="16"/>
        <v>0</v>
      </c>
      <c r="E165" s="443">
        <f t="shared" si="18"/>
        <v>0</v>
      </c>
      <c r="F165" s="443">
        <f t="shared" si="19"/>
        <v>0</v>
      </c>
      <c r="G165" s="443">
        <f t="shared" si="17"/>
        <v>0</v>
      </c>
      <c r="H165" s="444">
        <f t="shared" si="20"/>
        <v>0</v>
      </c>
      <c r="I165" s="836"/>
    </row>
    <row r="166" spans="1:9" ht="15" customHeight="1" x14ac:dyDescent="0.65">
      <c r="A166" s="441">
        <v>155</v>
      </c>
      <c r="B166" s="442">
        <f t="shared" si="14"/>
        <v>48884</v>
      </c>
      <c r="C166" s="443">
        <f t="shared" si="15"/>
        <v>0</v>
      </c>
      <c r="D166" s="443">
        <f t="shared" si="16"/>
        <v>0</v>
      </c>
      <c r="E166" s="443">
        <f t="shared" si="18"/>
        <v>0</v>
      </c>
      <c r="F166" s="443">
        <f t="shared" si="19"/>
        <v>0</v>
      </c>
      <c r="G166" s="443">
        <f t="shared" si="17"/>
        <v>0</v>
      </c>
      <c r="H166" s="444">
        <f t="shared" si="20"/>
        <v>0</v>
      </c>
      <c r="I166" s="836"/>
    </row>
    <row r="167" spans="1:9" ht="15" customHeight="1" x14ac:dyDescent="0.65">
      <c r="A167" s="441">
        <v>156</v>
      </c>
      <c r="B167" s="442">
        <f t="shared" si="14"/>
        <v>48914</v>
      </c>
      <c r="C167" s="443">
        <f t="shared" si="15"/>
        <v>0</v>
      </c>
      <c r="D167" s="443">
        <f t="shared" si="16"/>
        <v>0</v>
      </c>
      <c r="E167" s="443">
        <f t="shared" si="18"/>
        <v>0</v>
      </c>
      <c r="F167" s="443">
        <f t="shared" si="19"/>
        <v>0</v>
      </c>
      <c r="G167" s="443">
        <f t="shared" si="17"/>
        <v>0</v>
      </c>
      <c r="H167" s="444">
        <f t="shared" si="20"/>
        <v>0</v>
      </c>
      <c r="I167" s="836"/>
    </row>
    <row r="168" spans="1:9" ht="15" customHeight="1" x14ac:dyDescent="0.65">
      <c r="A168" s="441">
        <v>157</v>
      </c>
      <c r="B168" s="442">
        <f t="shared" si="14"/>
        <v>48945</v>
      </c>
      <c r="C168" s="443">
        <f t="shared" si="15"/>
        <v>0</v>
      </c>
      <c r="D168" s="443">
        <f t="shared" si="16"/>
        <v>0</v>
      </c>
      <c r="E168" s="443">
        <f t="shared" si="18"/>
        <v>0</v>
      </c>
      <c r="F168" s="443">
        <f t="shared" si="19"/>
        <v>0</v>
      </c>
      <c r="G168" s="443">
        <f t="shared" si="17"/>
        <v>0</v>
      </c>
      <c r="H168" s="444">
        <f t="shared" si="20"/>
        <v>0</v>
      </c>
      <c r="I168" s="836" t="s">
        <v>60</v>
      </c>
    </row>
    <row r="169" spans="1:9" ht="15" customHeight="1" x14ac:dyDescent="0.65">
      <c r="A169" s="441">
        <v>158</v>
      </c>
      <c r="B169" s="442">
        <f t="shared" si="14"/>
        <v>48976</v>
      </c>
      <c r="C169" s="443">
        <f t="shared" si="15"/>
        <v>0</v>
      </c>
      <c r="D169" s="443">
        <f t="shared" si="16"/>
        <v>0</v>
      </c>
      <c r="E169" s="443">
        <f t="shared" si="18"/>
        <v>0</v>
      </c>
      <c r="F169" s="443">
        <f t="shared" si="19"/>
        <v>0</v>
      </c>
      <c r="G169" s="443">
        <f t="shared" si="17"/>
        <v>0</v>
      </c>
      <c r="H169" s="444">
        <f t="shared" si="20"/>
        <v>0</v>
      </c>
      <c r="I169" s="836"/>
    </row>
    <row r="170" spans="1:9" ht="15" customHeight="1" x14ac:dyDescent="0.65">
      <c r="A170" s="441">
        <v>159</v>
      </c>
      <c r="B170" s="442">
        <f t="shared" si="14"/>
        <v>49004</v>
      </c>
      <c r="C170" s="443">
        <f t="shared" si="15"/>
        <v>0</v>
      </c>
      <c r="D170" s="443">
        <f t="shared" si="16"/>
        <v>0</v>
      </c>
      <c r="E170" s="443">
        <f t="shared" si="18"/>
        <v>0</v>
      </c>
      <c r="F170" s="443">
        <f t="shared" si="19"/>
        <v>0</v>
      </c>
      <c r="G170" s="443">
        <f t="shared" si="17"/>
        <v>0</v>
      </c>
      <c r="H170" s="444">
        <f t="shared" si="20"/>
        <v>0</v>
      </c>
      <c r="I170" s="836"/>
    </row>
    <row r="171" spans="1:9" ht="15" customHeight="1" x14ac:dyDescent="0.65">
      <c r="A171" s="441">
        <v>160</v>
      </c>
      <c r="B171" s="442">
        <f t="shared" si="14"/>
        <v>49035</v>
      </c>
      <c r="C171" s="443">
        <f t="shared" si="15"/>
        <v>0</v>
      </c>
      <c r="D171" s="443">
        <f t="shared" si="16"/>
        <v>0</v>
      </c>
      <c r="E171" s="443">
        <f t="shared" si="18"/>
        <v>0</v>
      </c>
      <c r="F171" s="443">
        <f t="shared" si="19"/>
        <v>0</v>
      </c>
      <c r="G171" s="443">
        <f t="shared" si="17"/>
        <v>0</v>
      </c>
      <c r="H171" s="444">
        <f t="shared" si="20"/>
        <v>0</v>
      </c>
      <c r="I171" s="836"/>
    </row>
    <row r="172" spans="1:9" ht="15" customHeight="1" x14ac:dyDescent="0.65">
      <c r="A172" s="441">
        <v>161</v>
      </c>
      <c r="B172" s="442">
        <f t="shared" si="14"/>
        <v>49065</v>
      </c>
      <c r="C172" s="443">
        <f t="shared" si="15"/>
        <v>0</v>
      </c>
      <c r="D172" s="443">
        <f t="shared" si="16"/>
        <v>0</v>
      </c>
      <c r="E172" s="443">
        <f t="shared" si="18"/>
        <v>0</v>
      </c>
      <c r="F172" s="443">
        <f t="shared" si="19"/>
        <v>0</v>
      </c>
      <c r="G172" s="443">
        <f t="shared" si="17"/>
        <v>0</v>
      </c>
      <c r="H172" s="444">
        <f t="shared" si="20"/>
        <v>0</v>
      </c>
      <c r="I172" s="836"/>
    </row>
    <row r="173" spans="1:9" ht="15" customHeight="1" x14ac:dyDescent="0.65">
      <c r="A173" s="441">
        <v>162</v>
      </c>
      <c r="B173" s="442">
        <f t="shared" si="14"/>
        <v>49096</v>
      </c>
      <c r="C173" s="443">
        <f t="shared" si="15"/>
        <v>0</v>
      </c>
      <c r="D173" s="443">
        <f t="shared" si="16"/>
        <v>0</v>
      </c>
      <c r="E173" s="443">
        <f t="shared" si="18"/>
        <v>0</v>
      </c>
      <c r="F173" s="443">
        <f t="shared" si="19"/>
        <v>0</v>
      </c>
      <c r="G173" s="443">
        <f t="shared" si="17"/>
        <v>0</v>
      </c>
      <c r="H173" s="444">
        <f t="shared" si="20"/>
        <v>0</v>
      </c>
      <c r="I173" s="836"/>
    </row>
    <row r="174" spans="1:9" ht="15" customHeight="1" x14ac:dyDescent="0.65">
      <c r="A174" s="441">
        <v>163</v>
      </c>
      <c r="B174" s="442">
        <f t="shared" si="14"/>
        <v>49126</v>
      </c>
      <c r="C174" s="443">
        <f t="shared" si="15"/>
        <v>0</v>
      </c>
      <c r="D174" s="443">
        <f t="shared" si="16"/>
        <v>0</v>
      </c>
      <c r="E174" s="443">
        <f t="shared" si="18"/>
        <v>0</v>
      </c>
      <c r="F174" s="443">
        <f t="shared" si="19"/>
        <v>0</v>
      </c>
      <c r="G174" s="443">
        <f t="shared" si="17"/>
        <v>0</v>
      </c>
      <c r="H174" s="444">
        <f t="shared" si="20"/>
        <v>0</v>
      </c>
      <c r="I174" s="836"/>
    </row>
    <row r="175" spans="1:9" ht="15" customHeight="1" x14ac:dyDescent="0.65">
      <c r="A175" s="441">
        <v>164</v>
      </c>
      <c r="B175" s="442">
        <f t="shared" si="14"/>
        <v>49157</v>
      </c>
      <c r="C175" s="443">
        <f t="shared" si="15"/>
        <v>0</v>
      </c>
      <c r="D175" s="443">
        <f t="shared" si="16"/>
        <v>0</v>
      </c>
      <c r="E175" s="443">
        <f t="shared" si="18"/>
        <v>0</v>
      </c>
      <c r="F175" s="443">
        <f t="shared" si="19"/>
        <v>0</v>
      </c>
      <c r="G175" s="443">
        <f t="shared" si="17"/>
        <v>0</v>
      </c>
      <c r="H175" s="444">
        <f t="shared" si="20"/>
        <v>0</v>
      </c>
      <c r="I175" s="836"/>
    </row>
    <row r="176" spans="1:9" ht="15" customHeight="1" x14ac:dyDescent="0.65">
      <c r="A176" s="441">
        <v>165</v>
      </c>
      <c r="B176" s="442">
        <f t="shared" si="14"/>
        <v>49188</v>
      </c>
      <c r="C176" s="443">
        <f t="shared" si="15"/>
        <v>0</v>
      </c>
      <c r="D176" s="443">
        <f t="shared" si="16"/>
        <v>0</v>
      </c>
      <c r="E176" s="443">
        <f t="shared" si="18"/>
        <v>0</v>
      </c>
      <c r="F176" s="443">
        <f t="shared" si="19"/>
        <v>0</v>
      </c>
      <c r="G176" s="443">
        <f t="shared" si="17"/>
        <v>0</v>
      </c>
      <c r="H176" s="444">
        <f t="shared" si="20"/>
        <v>0</v>
      </c>
      <c r="I176" s="836"/>
    </row>
    <row r="177" spans="1:9" ht="15" customHeight="1" x14ac:dyDescent="0.65">
      <c r="A177" s="441">
        <v>166</v>
      </c>
      <c r="B177" s="442">
        <f t="shared" si="14"/>
        <v>49218</v>
      </c>
      <c r="C177" s="443">
        <f t="shared" si="15"/>
        <v>0</v>
      </c>
      <c r="D177" s="443">
        <f t="shared" si="16"/>
        <v>0</v>
      </c>
      <c r="E177" s="443">
        <f t="shared" si="18"/>
        <v>0</v>
      </c>
      <c r="F177" s="443">
        <f t="shared" si="19"/>
        <v>0</v>
      </c>
      <c r="G177" s="443">
        <f t="shared" si="17"/>
        <v>0</v>
      </c>
      <c r="H177" s="444">
        <f t="shared" si="20"/>
        <v>0</v>
      </c>
      <c r="I177" s="836"/>
    </row>
    <row r="178" spans="1:9" ht="15" customHeight="1" x14ac:dyDescent="0.65">
      <c r="A178" s="441">
        <v>167</v>
      </c>
      <c r="B178" s="442">
        <f t="shared" si="14"/>
        <v>49249</v>
      </c>
      <c r="C178" s="443">
        <f t="shared" si="15"/>
        <v>0</v>
      </c>
      <c r="D178" s="443">
        <f t="shared" si="16"/>
        <v>0</v>
      </c>
      <c r="E178" s="443">
        <f t="shared" si="18"/>
        <v>0</v>
      </c>
      <c r="F178" s="443">
        <f t="shared" si="19"/>
        <v>0</v>
      </c>
      <c r="G178" s="443">
        <f t="shared" si="17"/>
        <v>0</v>
      </c>
      <c r="H178" s="444">
        <f t="shared" si="20"/>
        <v>0</v>
      </c>
      <c r="I178" s="836"/>
    </row>
    <row r="179" spans="1:9" ht="15" customHeight="1" x14ac:dyDescent="0.65">
      <c r="A179" s="441">
        <v>168</v>
      </c>
      <c r="B179" s="442">
        <f t="shared" si="14"/>
        <v>49279</v>
      </c>
      <c r="C179" s="443">
        <f t="shared" si="15"/>
        <v>0</v>
      </c>
      <c r="D179" s="443">
        <f t="shared" si="16"/>
        <v>0</v>
      </c>
      <c r="E179" s="443">
        <f t="shared" si="18"/>
        <v>0</v>
      </c>
      <c r="F179" s="443">
        <f t="shared" si="19"/>
        <v>0</v>
      </c>
      <c r="G179" s="443">
        <f t="shared" si="17"/>
        <v>0</v>
      </c>
      <c r="H179" s="444">
        <f t="shared" si="20"/>
        <v>0</v>
      </c>
      <c r="I179" s="836"/>
    </row>
    <row r="180" spans="1:9" ht="15" customHeight="1" x14ac:dyDescent="0.65">
      <c r="A180" s="441">
        <v>169</v>
      </c>
      <c r="B180" s="442">
        <f t="shared" si="14"/>
        <v>49310</v>
      </c>
      <c r="C180" s="443">
        <f t="shared" si="15"/>
        <v>0</v>
      </c>
      <c r="D180" s="443">
        <f t="shared" si="16"/>
        <v>0</v>
      </c>
      <c r="E180" s="443">
        <f t="shared" si="18"/>
        <v>0</v>
      </c>
      <c r="F180" s="443">
        <f t="shared" si="19"/>
        <v>0</v>
      </c>
      <c r="G180" s="443">
        <f t="shared" si="17"/>
        <v>0</v>
      </c>
      <c r="H180" s="444">
        <f t="shared" si="20"/>
        <v>0</v>
      </c>
      <c r="I180" s="836" t="s">
        <v>61</v>
      </c>
    </row>
    <row r="181" spans="1:9" ht="15" customHeight="1" x14ac:dyDescent="0.65">
      <c r="A181" s="441">
        <v>170</v>
      </c>
      <c r="B181" s="442">
        <f t="shared" si="14"/>
        <v>49341</v>
      </c>
      <c r="C181" s="443">
        <f t="shared" si="15"/>
        <v>0</v>
      </c>
      <c r="D181" s="443">
        <f t="shared" si="16"/>
        <v>0</v>
      </c>
      <c r="E181" s="443">
        <f t="shared" si="18"/>
        <v>0</v>
      </c>
      <c r="F181" s="443">
        <f t="shared" si="19"/>
        <v>0</v>
      </c>
      <c r="G181" s="443">
        <f t="shared" si="17"/>
        <v>0</v>
      </c>
      <c r="H181" s="444">
        <f t="shared" si="20"/>
        <v>0</v>
      </c>
      <c r="I181" s="836"/>
    </row>
    <row r="182" spans="1:9" ht="15" customHeight="1" x14ac:dyDescent="0.65">
      <c r="A182" s="441">
        <v>171</v>
      </c>
      <c r="B182" s="442">
        <f t="shared" si="14"/>
        <v>49369</v>
      </c>
      <c r="C182" s="443">
        <f t="shared" si="15"/>
        <v>0</v>
      </c>
      <c r="D182" s="443">
        <f t="shared" si="16"/>
        <v>0</v>
      </c>
      <c r="E182" s="443">
        <f t="shared" si="18"/>
        <v>0</v>
      </c>
      <c r="F182" s="443">
        <f t="shared" si="19"/>
        <v>0</v>
      </c>
      <c r="G182" s="443">
        <f t="shared" si="17"/>
        <v>0</v>
      </c>
      <c r="H182" s="444">
        <f t="shared" si="20"/>
        <v>0</v>
      </c>
      <c r="I182" s="836"/>
    </row>
    <row r="183" spans="1:9" ht="15" customHeight="1" x14ac:dyDescent="0.65">
      <c r="A183" s="441">
        <v>172</v>
      </c>
      <c r="B183" s="442">
        <f t="shared" si="14"/>
        <v>49400</v>
      </c>
      <c r="C183" s="443">
        <f t="shared" si="15"/>
        <v>0</v>
      </c>
      <c r="D183" s="443">
        <f t="shared" si="16"/>
        <v>0</v>
      </c>
      <c r="E183" s="443">
        <f t="shared" si="18"/>
        <v>0</v>
      </c>
      <c r="F183" s="443">
        <f t="shared" si="19"/>
        <v>0</v>
      </c>
      <c r="G183" s="443">
        <f t="shared" si="17"/>
        <v>0</v>
      </c>
      <c r="H183" s="444">
        <f t="shared" si="20"/>
        <v>0</v>
      </c>
      <c r="I183" s="836"/>
    </row>
    <row r="184" spans="1:9" ht="15" customHeight="1" x14ac:dyDescent="0.65">
      <c r="A184" s="441">
        <v>173</v>
      </c>
      <c r="B184" s="442">
        <f t="shared" si="14"/>
        <v>49430</v>
      </c>
      <c r="C184" s="443">
        <f t="shared" si="15"/>
        <v>0</v>
      </c>
      <c r="D184" s="443">
        <f t="shared" si="16"/>
        <v>0</v>
      </c>
      <c r="E184" s="443">
        <f t="shared" si="18"/>
        <v>0</v>
      </c>
      <c r="F184" s="443">
        <f t="shared" si="19"/>
        <v>0</v>
      </c>
      <c r="G184" s="443">
        <f t="shared" si="17"/>
        <v>0</v>
      </c>
      <c r="H184" s="444">
        <f t="shared" si="20"/>
        <v>0</v>
      </c>
      <c r="I184" s="836"/>
    </row>
    <row r="185" spans="1:9" ht="15" customHeight="1" x14ac:dyDescent="0.65">
      <c r="A185" s="441">
        <v>174</v>
      </c>
      <c r="B185" s="442">
        <f t="shared" si="14"/>
        <v>49461</v>
      </c>
      <c r="C185" s="443">
        <f t="shared" si="15"/>
        <v>0</v>
      </c>
      <c r="D185" s="443">
        <f t="shared" si="16"/>
        <v>0</v>
      </c>
      <c r="E185" s="443">
        <f t="shared" si="18"/>
        <v>0</v>
      </c>
      <c r="F185" s="443">
        <f t="shared" si="19"/>
        <v>0</v>
      </c>
      <c r="G185" s="443">
        <f t="shared" si="17"/>
        <v>0</v>
      </c>
      <c r="H185" s="444">
        <f t="shared" si="20"/>
        <v>0</v>
      </c>
      <c r="I185" s="836"/>
    </row>
    <row r="186" spans="1:9" ht="15" customHeight="1" x14ac:dyDescent="0.65">
      <c r="A186" s="441">
        <v>175</v>
      </c>
      <c r="B186" s="442">
        <f t="shared" si="14"/>
        <v>49491</v>
      </c>
      <c r="C186" s="443">
        <f t="shared" si="15"/>
        <v>0</v>
      </c>
      <c r="D186" s="443">
        <f t="shared" si="16"/>
        <v>0</v>
      </c>
      <c r="E186" s="443">
        <f t="shared" si="18"/>
        <v>0</v>
      </c>
      <c r="F186" s="443">
        <f t="shared" si="19"/>
        <v>0</v>
      </c>
      <c r="G186" s="443">
        <f t="shared" si="17"/>
        <v>0</v>
      </c>
      <c r="H186" s="444">
        <f t="shared" si="20"/>
        <v>0</v>
      </c>
      <c r="I186" s="836"/>
    </row>
    <row r="187" spans="1:9" ht="15" customHeight="1" x14ac:dyDescent="0.65">
      <c r="A187" s="441">
        <v>176</v>
      </c>
      <c r="B187" s="442">
        <f t="shared" si="14"/>
        <v>49522</v>
      </c>
      <c r="C187" s="443">
        <f t="shared" si="15"/>
        <v>0</v>
      </c>
      <c r="D187" s="443">
        <f t="shared" si="16"/>
        <v>0</v>
      </c>
      <c r="E187" s="443">
        <f t="shared" si="18"/>
        <v>0</v>
      </c>
      <c r="F187" s="443">
        <f t="shared" si="19"/>
        <v>0</v>
      </c>
      <c r="G187" s="443">
        <f t="shared" si="17"/>
        <v>0</v>
      </c>
      <c r="H187" s="444">
        <f t="shared" si="20"/>
        <v>0</v>
      </c>
      <c r="I187" s="836"/>
    </row>
    <row r="188" spans="1:9" ht="15" customHeight="1" x14ac:dyDescent="0.65">
      <c r="A188" s="441">
        <v>177</v>
      </c>
      <c r="B188" s="442">
        <f t="shared" si="14"/>
        <v>49553</v>
      </c>
      <c r="C188" s="443">
        <f t="shared" si="15"/>
        <v>0</v>
      </c>
      <c r="D188" s="443">
        <f t="shared" si="16"/>
        <v>0</v>
      </c>
      <c r="E188" s="443">
        <f t="shared" si="18"/>
        <v>0</v>
      </c>
      <c r="F188" s="443">
        <f t="shared" si="19"/>
        <v>0</v>
      </c>
      <c r="G188" s="443">
        <f t="shared" si="17"/>
        <v>0</v>
      </c>
      <c r="H188" s="444">
        <f t="shared" si="20"/>
        <v>0</v>
      </c>
      <c r="I188" s="836"/>
    </row>
    <row r="189" spans="1:9" ht="15" customHeight="1" x14ac:dyDescent="0.65">
      <c r="A189" s="441">
        <v>178</v>
      </c>
      <c r="B189" s="442">
        <f t="shared" si="14"/>
        <v>49583</v>
      </c>
      <c r="C189" s="443">
        <f t="shared" si="15"/>
        <v>0</v>
      </c>
      <c r="D189" s="443">
        <f t="shared" si="16"/>
        <v>0</v>
      </c>
      <c r="E189" s="443">
        <f t="shared" si="18"/>
        <v>0</v>
      </c>
      <c r="F189" s="443">
        <f t="shared" si="19"/>
        <v>0</v>
      </c>
      <c r="G189" s="443">
        <f t="shared" si="17"/>
        <v>0</v>
      </c>
      <c r="H189" s="444">
        <f t="shared" si="20"/>
        <v>0</v>
      </c>
      <c r="I189" s="836"/>
    </row>
    <row r="190" spans="1:9" ht="15" customHeight="1" x14ac:dyDescent="0.65">
      <c r="A190" s="441">
        <v>179</v>
      </c>
      <c r="B190" s="442">
        <f t="shared" si="14"/>
        <v>49614</v>
      </c>
      <c r="C190" s="443">
        <f t="shared" si="15"/>
        <v>0</v>
      </c>
      <c r="D190" s="443">
        <f t="shared" si="16"/>
        <v>0</v>
      </c>
      <c r="E190" s="443">
        <f t="shared" si="18"/>
        <v>0</v>
      </c>
      <c r="F190" s="443">
        <f t="shared" si="19"/>
        <v>0</v>
      </c>
      <c r="G190" s="443">
        <f t="shared" si="17"/>
        <v>0</v>
      </c>
      <c r="H190" s="444">
        <f t="shared" si="20"/>
        <v>0</v>
      </c>
      <c r="I190" s="836"/>
    </row>
    <row r="191" spans="1:9" ht="15" customHeight="1" x14ac:dyDescent="0.65">
      <c r="A191" s="441">
        <v>180</v>
      </c>
      <c r="B191" s="442">
        <f t="shared" si="14"/>
        <v>49644</v>
      </c>
      <c r="C191" s="443">
        <f t="shared" si="15"/>
        <v>0</v>
      </c>
      <c r="D191" s="443">
        <f t="shared" si="16"/>
        <v>0</v>
      </c>
      <c r="E191" s="443">
        <f t="shared" si="18"/>
        <v>0</v>
      </c>
      <c r="F191" s="443">
        <f t="shared" si="19"/>
        <v>0</v>
      </c>
      <c r="G191" s="443">
        <f t="shared" si="17"/>
        <v>0</v>
      </c>
      <c r="H191" s="444">
        <f t="shared" si="20"/>
        <v>0</v>
      </c>
      <c r="I191" s="836"/>
    </row>
    <row r="192" spans="1:9" ht="15" customHeight="1" x14ac:dyDescent="0.65">
      <c r="A192" s="441">
        <v>181</v>
      </c>
      <c r="B192" s="442">
        <f t="shared" si="14"/>
        <v>49675</v>
      </c>
      <c r="C192" s="443">
        <f t="shared" si="15"/>
        <v>0</v>
      </c>
      <c r="D192" s="443">
        <f t="shared" si="16"/>
        <v>0</v>
      </c>
      <c r="E192" s="443">
        <f t="shared" si="18"/>
        <v>0</v>
      </c>
      <c r="F192" s="443">
        <f t="shared" si="19"/>
        <v>0</v>
      </c>
      <c r="G192" s="443">
        <f t="shared" si="17"/>
        <v>0</v>
      </c>
      <c r="H192" s="444">
        <f t="shared" si="20"/>
        <v>0</v>
      </c>
      <c r="I192" s="836" t="s">
        <v>62</v>
      </c>
    </row>
    <row r="193" spans="1:9" ht="15" customHeight="1" x14ac:dyDescent="0.65">
      <c r="A193" s="441">
        <v>182</v>
      </c>
      <c r="B193" s="442">
        <f t="shared" si="14"/>
        <v>49706</v>
      </c>
      <c r="C193" s="443">
        <f t="shared" si="15"/>
        <v>0</v>
      </c>
      <c r="D193" s="443">
        <f t="shared" si="16"/>
        <v>0</v>
      </c>
      <c r="E193" s="443">
        <f t="shared" si="18"/>
        <v>0</v>
      </c>
      <c r="F193" s="443">
        <f t="shared" si="19"/>
        <v>0</v>
      </c>
      <c r="G193" s="443">
        <f t="shared" si="17"/>
        <v>0</v>
      </c>
      <c r="H193" s="444">
        <f t="shared" si="20"/>
        <v>0</v>
      </c>
      <c r="I193" s="836"/>
    </row>
    <row r="194" spans="1:9" ht="15" customHeight="1" x14ac:dyDescent="0.65">
      <c r="A194" s="441">
        <v>183</v>
      </c>
      <c r="B194" s="442">
        <f t="shared" si="14"/>
        <v>49735</v>
      </c>
      <c r="C194" s="443">
        <f t="shared" si="15"/>
        <v>0</v>
      </c>
      <c r="D194" s="443">
        <f t="shared" si="16"/>
        <v>0</v>
      </c>
      <c r="E194" s="443">
        <f t="shared" si="18"/>
        <v>0</v>
      </c>
      <c r="F194" s="443">
        <f t="shared" si="19"/>
        <v>0</v>
      </c>
      <c r="G194" s="443">
        <f t="shared" si="17"/>
        <v>0</v>
      </c>
      <c r="H194" s="444">
        <f t="shared" si="20"/>
        <v>0</v>
      </c>
      <c r="I194" s="836"/>
    </row>
    <row r="195" spans="1:9" ht="15" customHeight="1" x14ac:dyDescent="0.65">
      <c r="A195" s="441">
        <v>184</v>
      </c>
      <c r="B195" s="442">
        <f t="shared" si="14"/>
        <v>49766</v>
      </c>
      <c r="C195" s="443">
        <f t="shared" si="15"/>
        <v>0</v>
      </c>
      <c r="D195" s="443">
        <f t="shared" si="16"/>
        <v>0</v>
      </c>
      <c r="E195" s="443">
        <f t="shared" si="18"/>
        <v>0</v>
      </c>
      <c r="F195" s="443">
        <f t="shared" si="19"/>
        <v>0</v>
      </c>
      <c r="G195" s="443">
        <f t="shared" si="17"/>
        <v>0</v>
      </c>
      <c r="H195" s="444">
        <f t="shared" si="20"/>
        <v>0</v>
      </c>
      <c r="I195" s="836"/>
    </row>
    <row r="196" spans="1:9" ht="15" customHeight="1" x14ac:dyDescent="0.65">
      <c r="A196" s="441">
        <v>185</v>
      </c>
      <c r="B196" s="442">
        <f t="shared" si="14"/>
        <v>49796</v>
      </c>
      <c r="C196" s="443">
        <f t="shared" si="15"/>
        <v>0</v>
      </c>
      <c r="D196" s="443">
        <f t="shared" si="16"/>
        <v>0</v>
      </c>
      <c r="E196" s="443">
        <f t="shared" si="18"/>
        <v>0</v>
      </c>
      <c r="F196" s="443">
        <f t="shared" si="19"/>
        <v>0</v>
      </c>
      <c r="G196" s="443">
        <f t="shared" si="17"/>
        <v>0</v>
      </c>
      <c r="H196" s="444">
        <f t="shared" si="20"/>
        <v>0</v>
      </c>
      <c r="I196" s="836"/>
    </row>
    <row r="197" spans="1:9" ht="15" customHeight="1" x14ac:dyDescent="0.65">
      <c r="A197" s="441">
        <v>186</v>
      </c>
      <c r="B197" s="442">
        <f t="shared" si="14"/>
        <v>49827</v>
      </c>
      <c r="C197" s="443">
        <f t="shared" si="15"/>
        <v>0</v>
      </c>
      <c r="D197" s="443">
        <f t="shared" si="16"/>
        <v>0</v>
      </c>
      <c r="E197" s="443">
        <f t="shared" si="18"/>
        <v>0</v>
      </c>
      <c r="F197" s="443">
        <f t="shared" si="19"/>
        <v>0</v>
      </c>
      <c r="G197" s="443">
        <f t="shared" si="17"/>
        <v>0</v>
      </c>
      <c r="H197" s="444">
        <f t="shared" si="20"/>
        <v>0</v>
      </c>
      <c r="I197" s="836"/>
    </row>
    <row r="198" spans="1:9" ht="15" customHeight="1" x14ac:dyDescent="0.65">
      <c r="A198" s="441">
        <v>187</v>
      </c>
      <c r="B198" s="442">
        <f t="shared" si="14"/>
        <v>49857</v>
      </c>
      <c r="C198" s="443">
        <f t="shared" si="15"/>
        <v>0</v>
      </c>
      <c r="D198" s="443">
        <f t="shared" si="16"/>
        <v>0</v>
      </c>
      <c r="E198" s="443">
        <f t="shared" si="18"/>
        <v>0</v>
      </c>
      <c r="F198" s="443">
        <f t="shared" si="19"/>
        <v>0</v>
      </c>
      <c r="G198" s="443">
        <f t="shared" si="17"/>
        <v>0</v>
      </c>
      <c r="H198" s="444">
        <f t="shared" si="20"/>
        <v>0</v>
      </c>
      <c r="I198" s="836"/>
    </row>
    <row r="199" spans="1:9" ht="15" customHeight="1" x14ac:dyDescent="0.65">
      <c r="A199" s="441">
        <v>188</v>
      </c>
      <c r="B199" s="442">
        <f t="shared" si="14"/>
        <v>49888</v>
      </c>
      <c r="C199" s="443">
        <f t="shared" si="15"/>
        <v>0</v>
      </c>
      <c r="D199" s="443">
        <f t="shared" si="16"/>
        <v>0</v>
      </c>
      <c r="E199" s="443">
        <f t="shared" si="18"/>
        <v>0</v>
      </c>
      <c r="F199" s="443">
        <f t="shared" si="19"/>
        <v>0</v>
      </c>
      <c r="G199" s="443">
        <f t="shared" si="17"/>
        <v>0</v>
      </c>
      <c r="H199" s="444">
        <f t="shared" si="20"/>
        <v>0</v>
      </c>
      <c r="I199" s="836"/>
    </row>
    <row r="200" spans="1:9" ht="15" customHeight="1" x14ac:dyDescent="0.65">
      <c r="A200" s="441">
        <v>189</v>
      </c>
      <c r="B200" s="442">
        <f t="shared" si="14"/>
        <v>49919</v>
      </c>
      <c r="C200" s="443">
        <f t="shared" si="15"/>
        <v>0</v>
      </c>
      <c r="D200" s="443">
        <f t="shared" si="16"/>
        <v>0</v>
      </c>
      <c r="E200" s="443">
        <f t="shared" si="18"/>
        <v>0</v>
      </c>
      <c r="F200" s="443">
        <f t="shared" si="19"/>
        <v>0</v>
      </c>
      <c r="G200" s="443">
        <f t="shared" si="17"/>
        <v>0</v>
      </c>
      <c r="H200" s="444">
        <f t="shared" si="20"/>
        <v>0</v>
      </c>
      <c r="I200" s="836"/>
    </row>
    <row r="201" spans="1:9" ht="15" customHeight="1" x14ac:dyDescent="0.65">
      <c r="A201" s="441">
        <v>190</v>
      </c>
      <c r="B201" s="442">
        <f t="shared" si="14"/>
        <v>49949</v>
      </c>
      <c r="C201" s="443">
        <f t="shared" si="15"/>
        <v>0</v>
      </c>
      <c r="D201" s="443">
        <f t="shared" si="16"/>
        <v>0</v>
      </c>
      <c r="E201" s="443">
        <f t="shared" si="18"/>
        <v>0</v>
      </c>
      <c r="F201" s="443">
        <f t="shared" si="19"/>
        <v>0</v>
      </c>
      <c r="G201" s="443">
        <f t="shared" si="17"/>
        <v>0</v>
      </c>
      <c r="H201" s="444">
        <f t="shared" si="20"/>
        <v>0</v>
      </c>
      <c r="I201" s="836"/>
    </row>
    <row r="202" spans="1:9" ht="15" customHeight="1" x14ac:dyDescent="0.65">
      <c r="A202" s="441">
        <v>191</v>
      </c>
      <c r="B202" s="442">
        <f t="shared" si="14"/>
        <v>49980</v>
      </c>
      <c r="C202" s="443">
        <f t="shared" si="15"/>
        <v>0</v>
      </c>
      <c r="D202" s="443">
        <f t="shared" si="16"/>
        <v>0</v>
      </c>
      <c r="E202" s="443">
        <f t="shared" si="18"/>
        <v>0</v>
      </c>
      <c r="F202" s="443">
        <f t="shared" si="19"/>
        <v>0</v>
      </c>
      <c r="G202" s="443">
        <f t="shared" si="17"/>
        <v>0</v>
      </c>
      <c r="H202" s="444">
        <f t="shared" si="20"/>
        <v>0</v>
      </c>
      <c r="I202" s="836"/>
    </row>
    <row r="203" spans="1:9" ht="15" customHeight="1" x14ac:dyDescent="0.65">
      <c r="A203" s="441">
        <v>192</v>
      </c>
      <c r="B203" s="442">
        <f t="shared" si="14"/>
        <v>50010</v>
      </c>
      <c r="C203" s="443">
        <f t="shared" si="15"/>
        <v>0</v>
      </c>
      <c r="D203" s="443">
        <f t="shared" si="16"/>
        <v>0</v>
      </c>
      <c r="E203" s="443">
        <f t="shared" si="18"/>
        <v>0</v>
      </c>
      <c r="F203" s="443">
        <f t="shared" si="19"/>
        <v>0</v>
      </c>
      <c r="G203" s="443">
        <f t="shared" si="17"/>
        <v>0</v>
      </c>
      <c r="H203" s="444">
        <f t="shared" si="20"/>
        <v>0</v>
      </c>
      <c r="I203" s="836"/>
    </row>
    <row r="204" spans="1:9" ht="15" customHeight="1" x14ac:dyDescent="0.65">
      <c r="A204" s="441">
        <v>193</v>
      </c>
      <c r="B204" s="442">
        <f t="shared" ref="B204:B267" si="21">EDATE($B$7,A203)</f>
        <v>50041</v>
      </c>
      <c r="C204" s="443">
        <f t="shared" ref="C204:C267" si="22">IFERROR(IF($H$3&lt;=H203, $H$3, H203+H203*$B$4/$B$6), "")</f>
        <v>0</v>
      </c>
      <c r="D204" s="443">
        <f t="shared" ref="D204:D267" si="23">IFERROR(IF($B$8&lt;H203-F204, $B$8, H203-F204), "")</f>
        <v>0</v>
      </c>
      <c r="E204" s="443">
        <f t="shared" si="18"/>
        <v>0</v>
      </c>
      <c r="F204" s="443">
        <f t="shared" si="19"/>
        <v>0</v>
      </c>
      <c r="G204" s="443">
        <f t="shared" ref="G204:G267" si="24">IFERROR(IF(C204&gt;0, $B$4/$B$6*H203, 0), "")</f>
        <v>0</v>
      </c>
      <c r="H204" s="444">
        <f t="shared" si="20"/>
        <v>0</v>
      </c>
      <c r="I204" s="836" t="s">
        <v>63</v>
      </c>
    </row>
    <row r="205" spans="1:9" ht="15" customHeight="1" x14ac:dyDescent="0.65">
      <c r="A205" s="441">
        <v>194</v>
      </c>
      <c r="B205" s="442">
        <f t="shared" si="21"/>
        <v>50072</v>
      </c>
      <c r="C205" s="443">
        <f t="shared" si="22"/>
        <v>0</v>
      </c>
      <c r="D205" s="443">
        <f t="shared" si="23"/>
        <v>0</v>
      </c>
      <c r="E205" s="443">
        <f t="shared" ref="E205:E268" si="25">IFERROR(C205+D205, "")</f>
        <v>0</v>
      </c>
      <c r="F205" s="443">
        <f t="shared" ref="F205:F268" si="26">IFERROR(IF(C205&gt;0, MIN(C205-G205, H204), 0), "")</f>
        <v>0</v>
      </c>
      <c r="G205" s="443">
        <f t="shared" si="24"/>
        <v>0</v>
      </c>
      <c r="H205" s="444">
        <f t="shared" ref="H205:H268" si="27">IFERROR(IF(H204 &gt;0, H204-F205-D205, 0), "")</f>
        <v>0</v>
      </c>
      <c r="I205" s="836"/>
    </row>
    <row r="206" spans="1:9" ht="15" customHeight="1" x14ac:dyDescent="0.65">
      <c r="A206" s="441">
        <v>195</v>
      </c>
      <c r="B206" s="442">
        <f t="shared" si="21"/>
        <v>50100</v>
      </c>
      <c r="C206" s="443">
        <f t="shared" si="22"/>
        <v>0</v>
      </c>
      <c r="D206" s="443">
        <f t="shared" si="23"/>
        <v>0</v>
      </c>
      <c r="E206" s="443">
        <f t="shared" si="25"/>
        <v>0</v>
      </c>
      <c r="F206" s="443">
        <f t="shared" si="26"/>
        <v>0</v>
      </c>
      <c r="G206" s="443">
        <f t="shared" si="24"/>
        <v>0</v>
      </c>
      <c r="H206" s="444">
        <f t="shared" si="27"/>
        <v>0</v>
      </c>
      <c r="I206" s="836"/>
    </row>
    <row r="207" spans="1:9" ht="15" customHeight="1" x14ac:dyDescent="0.65">
      <c r="A207" s="441">
        <v>196</v>
      </c>
      <c r="B207" s="442">
        <f t="shared" si="21"/>
        <v>50131</v>
      </c>
      <c r="C207" s="443">
        <f t="shared" si="22"/>
        <v>0</v>
      </c>
      <c r="D207" s="443">
        <f t="shared" si="23"/>
        <v>0</v>
      </c>
      <c r="E207" s="443">
        <f t="shared" si="25"/>
        <v>0</v>
      </c>
      <c r="F207" s="443">
        <f t="shared" si="26"/>
        <v>0</v>
      </c>
      <c r="G207" s="443">
        <f t="shared" si="24"/>
        <v>0</v>
      </c>
      <c r="H207" s="444">
        <f t="shared" si="27"/>
        <v>0</v>
      </c>
      <c r="I207" s="836"/>
    </row>
    <row r="208" spans="1:9" ht="15" customHeight="1" x14ac:dyDescent="0.65">
      <c r="A208" s="441">
        <v>197</v>
      </c>
      <c r="B208" s="442">
        <f t="shared" si="21"/>
        <v>50161</v>
      </c>
      <c r="C208" s="443">
        <f t="shared" si="22"/>
        <v>0</v>
      </c>
      <c r="D208" s="443">
        <f t="shared" si="23"/>
        <v>0</v>
      </c>
      <c r="E208" s="443">
        <f t="shared" si="25"/>
        <v>0</v>
      </c>
      <c r="F208" s="443">
        <f t="shared" si="26"/>
        <v>0</v>
      </c>
      <c r="G208" s="443">
        <f t="shared" si="24"/>
        <v>0</v>
      </c>
      <c r="H208" s="444">
        <f t="shared" si="27"/>
        <v>0</v>
      </c>
      <c r="I208" s="836"/>
    </row>
    <row r="209" spans="1:9" ht="15" customHeight="1" x14ac:dyDescent="0.65">
      <c r="A209" s="441">
        <v>198</v>
      </c>
      <c r="B209" s="442">
        <f t="shared" si="21"/>
        <v>50192</v>
      </c>
      <c r="C209" s="443">
        <f t="shared" si="22"/>
        <v>0</v>
      </c>
      <c r="D209" s="443">
        <f t="shared" si="23"/>
        <v>0</v>
      </c>
      <c r="E209" s="443">
        <f t="shared" si="25"/>
        <v>0</v>
      </c>
      <c r="F209" s="443">
        <f t="shared" si="26"/>
        <v>0</v>
      </c>
      <c r="G209" s="443">
        <f t="shared" si="24"/>
        <v>0</v>
      </c>
      <c r="H209" s="444">
        <f t="shared" si="27"/>
        <v>0</v>
      </c>
      <c r="I209" s="836"/>
    </row>
    <row r="210" spans="1:9" ht="15" customHeight="1" x14ac:dyDescent="0.65">
      <c r="A210" s="441">
        <v>199</v>
      </c>
      <c r="B210" s="442">
        <f t="shared" si="21"/>
        <v>50222</v>
      </c>
      <c r="C210" s="443">
        <f t="shared" si="22"/>
        <v>0</v>
      </c>
      <c r="D210" s="443">
        <f t="shared" si="23"/>
        <v>0</v>
      </c>
      <c r="E210" s="443">
        <f t="shared" si="25"/>
        <v>0</v>
      </c>
      <c r="F210" s="443">
        <f t="shared" si="26"/>
        <v>0</v>
      </c>
      <c r="G210" s="443">
        <f t="shared" si="24"/>
        <v>0</v>
      </c>
      <c r="H210" s="444">
        <f t="shared" si="27"/>
        <v>0</v>
      </c>
      <c r="I210" s="836"/>
    </row>
    <row r="211" spans="1:9" ht="15" customHeight="1" x14ac:dyDescent="0.65">
      <c r="A211" s="441">
        <v>200</v>
      </c>
      <c r="B211" s="442">
        <f t="shared" si="21"/>
        <v>50253</v>
      </c>
      <c r="C211" s="443">
        <f t="shared" si="22"/>
        <v>0</v>
      </c>
      <c r="D211" s="443">
        <f t="shared" si="23"/>
        <v>0</v>
      </c>
      <c r="E211" s="443">
        <f t="shared" si="25"/>
        <v>0</v>
      </c>
      <c r="F211" s="443">
        <f t="shared" si="26"/>
        <v>0</v>
      </c>
      <c r="G211" s="443">
        <f t="shared" si="24"/>
        <v>0</v>
      </c>
      <c r="H211" s="444">
        <f t="shared" si="27"/>
        <v>0</v>
      </c>
      <c r="I211" s="836"/>
    </row>
    <row r="212" spans="1:9" ht="15" customHeight="1" x14ac:dyDescent="0.65">
      <c r="A212" s="441">
        <v>201</v>
      </c>
      <c r="B212" s="442">
        <f t="shared" si="21"/>
        <v>50284</v>
      </c>
      <c r="C212" s="443">
        <f t="shared" si="22"/>
        <v>0</v>
      </c>
      <c r="D212" s="443">
        <f t="shared" si="23"/>
        <v>0</v>
      </c>
      <c r="E212" s="443">
        <f t="shared" si="25"/>
        <v>0</v>
      </c>
      <c r="F212" s="443">
        <f t="shared" si="26"/>
        <v>0</v>
      </c>
      <c r="G212" s="443">
        <f t="shared" si="24"/>
        <v>0</v>
      </c>
      <c r="H212" s="444">
        <f t="shared" si="27"/>
        <v>0</v>
      </c>
      <c r="I212" s="836"/>
    </row>
    <row r="213" spans="1:9" ht="15" customHeight="1" x14ac:dyDescent="0.65">
      <c r="A213" s="441">
        <v>202</v>
      </c>
      <c r="B213" s="442">
        <f t="shared" si="21"/>
        <v>50314</v>
      </c>
      <c r="C213" s="443">
        <f t="shared" si="22"/>
        <v>0</v>
      </c>
      <c r="D213" s="443">
        <f t="shared" si="23"/>
        <v>0</v>
      </c>
      <c r="E213" s="443">
        <f t="shared" si="25"/>
        <v>0</v>
      </c>
      <c r="F213" s="443">
        <f t="shared" si="26"/>
        <v>0</v>
      </c>
      <c r="G213" s="443">
        <f t="shared" si="24"/>
        <v>0</v>
      </c>
      <c r="H213" s="444">
        <f t="shared" si="27"/>
        <v>0</v>
      </c>
      <c r="I213" s="836"/>
    </row>
    <row r="214" spans="1:9" ht="15" customHeight="1" x14ac:dyDescent="0.65">
      <c r="A214" s="441">
        <v>203</v>
      </c>
      <c r="B214" s="442">
        <f t="shared" si="21"/>
        <v>50345</v>
      </c>
      <c r="C214" s="443">
        <f t="shared" si="22"/>
        <v>0</v>
      </c>
      <c r="D214" s="443">
        <f t="shared" si="23"/>
        <v>0</v>
      </c>
      <c r="E214" s="443">
        <f t="shared" si="25"/>
        <v>0</v>
      </c>
      <c r="F214" s="443">
        <f t="shared" si="26"/>
        <v>0</v>
      </c>
      <c r="G214" s="443">
        <f t="shared" si="24"/>
        <v>0</v>
      </c>
      <c r="H214" s="444">
        <f t="shared" si="27"/>
        <v>0</v>
      </c>
      <c r="I214" s="836"/>
    </row>
    <row r="215" spans="1:9" ht="15" customHeight="1" x14ac:dyDescent="0.65">
      <c r="A215" s="441">
        <v>204</v>
      </c>
      <c r="B215" s="442">
        <f t="shared" si="21"/>
        <v>50375</v>
      </c>
      <c r="C215" s="443">
        <f t="shared" si="22"/>
        <v>0</v>
      </c>
      <c r="D215" s="443">
        <f t="shared" si="23"/>
        <v>0</v>
      </c>
      <c r="E215" s="443">
        <f t="shared" si="25"/>
        <v>0</v>
      </c>
      <c r="F215" s="443">
        <f t="shared" si="26"/>
        <v>0</v>
      </c>
      <c r="G215" s="443">
        <f t="shared" si="24"/>
        <v>0</v>
      </c>
      <c r="H215" s="444">
        <f t="shared" si="27"/>
        <v>0</v>
      </c>
      <c r="I215" s="836"/>
    </row>
    <row r="216" spans="1:9" ht="15" customHeight="1" x14ac:dyDescent="0.65">
      <c r="A216" s="441">
        <v>205</v>
      </c>
      <c r="B216" s="442">
        <f t="shared" si="21"/>
        <v>50406</v>
      </c>
      <c r="C216" s="443">
        <f t="shared" si="22"/>
        <v>0</v>
      </c>
      <c r="D216" s="443">
        <f t="shared" si="23"/>
        <v>0</v>
      </c>
      <c r="E216" s="443">
        <f t="shared" si="25"/>
        <v>0</v>
      </c>
      <c r="F216" s="443">
        <f t="shared" si="26"/>
        <v>0</v>
      </c>
      <c r="G216" s="443">
        <f t="shared" si="24"/>
        <v>0</v>
      </c>
      <c r="H216" s="444">
        <f t="shared" si="27"/>
        <v>0</v>
      </c>
      <c r="I216" s="836" t="s">
        <v>64</v>
      </c>
    </row>
    <row r="217" spans="1:9" ht="15" customHeight="1" x14ac:dyDescent="0.65">
      <c r="A217" s="441">
        <v>206</v>
      </c>
      <c r="B217" s="442">
        <f t="shared" si="21"/>
        <v>50437</v>
      </c>
      <c r="C217" s="443">
        <f t="shared" si="22"/>
        <v>0</v>
      </c>
      <c r="D217" s="443">
        <f t="shared" si="23"/>
        <v>0</v>
      </c>
      <c r="E217" s="443">
        <f t="shared" si="25"/>
        <v>0</v>
      </c>
      <c r="F217" s="443">
        <f t="shared" si="26"/>
        <v>0</v>
      </c>
      <c r="G217" s="443">
        <f t="shared" si="24"/>
        <v>0</v>
      </c>
      <c r="H217" s="444">
        <f t="shared" si="27"/>
        <v>0</v>
      </c>
      <c r="I217" s="836"/>
    </row>
    <row r="218" spans="1:9" ht="15" customHeight="1" x14ac:dyDescent="0.65">
      <c r="A218" s="441">
        <v>207</v>
      </c>
      <c r="B218" s="442">
        <f t="shared" si="21"/>
        <v>50465</v>
      </c>
      <c r="C218" s="443">
        <f t="shared" si="22"/>
        <v>0</v>
      </c>
      <c r="D218" s="443">
        <f t="shared" si="23"/>
        <v>0</v>
      </c>
      <c r="E218" s="443">
        <f t="shared" si="25"/>
        <v>0</v>
      </c>
      <c r="F218" s="443">
        <f t="shared" si="26"/>
        <v>0</v>
      </c>
      <c r="G218" s="443">
        <f t="shared" si="24"/>
        <v>0</v>
      </c>
      <c r="H218" s="444">
        <f t="shared" si="27"/>
        <v>0</v>
      </c>
      <c r="I218" s="836"/>
    </row>
    <row r="219" spans="1:9" ht="15" customHeight="1" x14ac:dyDescent="0.65">
      <c r="A219" s="441">
        <v>208</v>
      </c>
      <c r="B219" s="442">
        <f t="shared" si="21"/>
        <v>50496</v>
      </c>
      <c r="C219" s="443">
        <f t="shared" si="22"/>
        <v>0</v>
      </c>
      <c r="D219" s="443">
        <f t="shared" si="23"/>
        <v>0</v>
      </c>
      <c r="E219" s="443">
        <f t="shared" si="25"/>
        <v>0</v>
      </c>
      <c r="F219" s="443">
        <f t="shared" si="26"/>
        <v>0</v>
      </c>
      <c r="G219" s="443">
        <f t="shared" si="24"/>
        <v>0</v>
      </c>
      <c r="H219" s="444">
        <f t="shared" si="27"/>
        <v>0</v>
      </c>
      <c r="I219" s="836"/>
    </row>
    <row r="220" spans="1:9" ht="15" customHeight="1" x14ac:dyDescent="0.65">
      <c r="A220" s="441">
        <v>209</v>
      </c>
      <c r="B220" s="442">
        <f t="shared" si="21"/>
        <v>50526</v>
      </c>
      <c r="C220" s="443">
        <f t="shared" si="22"/>
        <v>0</v>
      </c>
      <c r="D220" s="443">
        <f t="shared" si="23"/>
        <v>0</v>
      </c>
      <c r="E220" s="443">
        <f t="shared" si="25"/>
        <v>0</v>
      </c>
      <c r="F220" s="443">
        <f t="shared" si="26"/>
        <v>0</v>
      </c>
      <c r="G220" s="443">
        <f t="shared" si="24"/>
        <v>0</v>
      </c>
      <c r="H220" s="444">
        <f t="shared" si="27"/>
        <v>0</v>
      </c>
      <c r="I220" s="836"/>
    </row>
    <row r="221" spans="1:9" ht="15" customHeight="1" x14ac:dyDescent="0.65">
      <c r="A221" s="441">
        <v>210</v>
      </c>
      <c r="B221" s="442">
        <f t="shared" si="21"/>
        <v>50557</v>
      </c>
      <c r="C221" s="443">
        <f t="shared" si="22"/>
        <v>0</v>
      </c>
      <c r="D221" s="443">
        <f t="shared" si="23"/>
        <v>0</v>
      </c>
      <c r="E221" s="443">
        <f t="shared" si="25"/>
        <v>0</v>
      </c>
      <c r="F221" s="443">
        <f t="shared" si="26"/>
        <v>0</v>
      </c>
      <c r="G221" s="443">
        <f t="shared" si="24"/>
        <v>0</v>
      </c>
      <c r="H221" s="444">
        <f t="shared" si="27"/>
        <v>0</v>
      </c>
      <c r="I221" s="836"/>
    </row>
    <row r="222" spans="1:9" ht="15" customHeight="1" x14ac:dyDescent="0.65">
      <c r="A222" s="441">
        <v>211</v>
      </c>
      <c r="B222" s="442">
        <f t="shared" si="21"/>
        <v>50587</v>
      </c>
      <c r="C222" s="443">
        <f t="shared" si="22"/>
        <v>0</v>
      </c>
      <c r="D222" s="443">
        <f t="shared" si="23"/>
        <v>0</v>
      </c>
      <c r="E222" s="443">
        <f t="shared" si="25"/>
        <v>0</v>
      </c>
      <c r="F222" s="443">
        <f t="shared" si="26"/>
        <v>0</v>
      </c>
      <c r="G222" s="443">
        <f t="shared" si="24"/>
        <v>0</v>
      </c>
      <c r="H222" s="444">
        <f t="shared" si="27"/>
        <v>0</v>
      </c>
      <c r="I222" s="836"/>
    </row>
    <row r="223" spans="1:9" ht="15" customHeight="1" x14ac:dyDescent="0.65">
      <c r="A223" s="441">
        <v>212</v>
      </c>
      <c r="B223" s="442">
        <f t="shared" si="21"/>
        <v>50618</v>
      </c>
      <c r="C223" s="443">
        <f t="shared" si="22"/>
        <v>0</v>
      </c>
      <c r="D223" s="443">
        <f t="shared" si="23"/>
        <v>0</v>
      </c>
      <c r="E223" s="443">
        <f t="shared" si="25"/>
        <v>0</v>
      </c>
      <c r="F223" s="443">
        <f t="shared" si="26"/>
        <v>0</v>
      </c>
      <c r="G223" s="443">
        <f t="shared" si="24"/>
        <v>0</v>
      </c>
      <c r="H223" s="444">
        <f t="shared" si="27"/>
        <v>0</v>
      </c>
      <c r="I223" s="836"/>
    </row>
    <row r="224" spans="1:9" ht="15" customHeight="1" x14ac:dyDescent="0.65">
      <c r="A224" s="441">
        <v>213</v>
      </c>
      <c r="B224" s="442">
        <f t="shared" si="21"/>
        <v>50649</v>
      </c>
      <c r="C224" s="443">
        <f t="shared" si="22"/>
        <v>0</v>
      </c>
      <c r="D224" s="443">
        <f t="shared" si="23"/>
        <v>0</v>
      </c>
      <c r="E224" s="443">
        <f t="shared" si="25"/>
        <v>0</v>
      </c>
      <c r="F224" s="443">
        <f t="shared" si="26"/>
        <v>0</v>
      </c>
      <c r="G224" s="443">
        <f t="shared" si="24"/>
        <v>0</v>
      </c>
      <c r="H224" s="444">
        <f t="shared" si="27"/>
        <v>0</v>
      </c>
      <c r="I224" s="836"/>
    </row>
    <row r="225" spans="1:9" ht="15" customHeight="1" x14ac:dyDescent="0.65">
      <c r="A225" s="441">
        <v>214</v>
      </c>
      <c r="B225" s="442">
        <f t="shared" si="21"/>
        <v>50679</v>
      </c>
      <c r="C225" s="443">
        <f t="shared" si="22"/>
        <v>0</v>
      </c>
      <c r="D225" s="443">
        <f t="shared" si="23"/>
        <v>0</v>
      </c>
      <c r="E225" s="443">
        <f t="shared" si="25"/>
        <v>0</v>
      </c>
      <c r="F225" s="443">
        <f t="shared" si="26"/>
        <v>0</v>
      </c>
      <c r="G225" s="443">
        <f t="shared" si="24"/>
        <v>0</v>
      </c>
      <c r="H225" s="444">
        <f t="shared" si="27"/>
        <v>0</v>
      </c>
      <c r="I225" s="836"/>
    </row>
    <row r="226" spans="1:9" ht="15" customHeight="1" x14ac:dyDescent="0.65">
      <c r="A226" s="441">
        <v>215</v>
      </c>
      <c r="B226" s="442">
        <f t="shared" si="21"/>
        <v>50710</v>
      </c>
      <c r="C226" s="443">
        <f t="shared" si="22"/>
        <v>0</v>
      </c>
      <c r="D226" s="443">
        <f t="shared" si="23"/>
        <v>0</v>
      </c>
      <c r="E226" s="443">
        <f t="shared" si="25"/>
        <v>0</v>
      </c>
      <c r="F226" s="443">
        <f t="shared" si="26"/>
        <v>0</v>
      </c>
      <c r="G226" s="443">
        <f t="shared" si="24"/>
        <v>0</v>
      </c>
      <c r="H226" s="444">
        <f t="shared" si="27"/>
        <v>0</v>
      </c>
      <c r="I226" s="836"/>
    </row>
    <row r="227" spans="1:9" ht="15" customHeight="1" x14ac:dyDescent="0.65">
      <c r="A227" s="441">
        <v>216</v>
      </c>
      <c r="B227" s="442">
        <f t="shared" si="21"/>
        <v>50740</v>
      </c>
      <c r="C227" s="443">
        <f t="shared" si="22"/>
        <v>0</v>
      </c>
      <c r="D227" s="443">
        <f t="shared" si="23"/>
        <v>0</v>
      </c>
      <c r="E227" s="443">
        <f t="shared" si="25"/>
        <v>0</v>
      </c>
      <c r="F227" s="443">
        <f t="shared" si="26"/>
        <v>0</v>
      </c>
      <c r="G227" s="443">
        <f t="shared" si="24"/>
        <v>0</v>
      </c>
      <c r="H227" s="444">
        <f t="shared" si="27"/>
        <v>0</v>
      </c>
      <c r="I227" s="836"/>
    </row>
    <row r="228" spans="1:9" ht="15" customHeight="1" x14ac:dyDescent="0.65">
      <c r="A228" s="441">
        <v>217</v>
      </c>
      <c r="B228" s="442">
        <f t="shared" si="21"/>
        <v>50771</v>
      </c>
      <c r="C228" s="443">
        <f t="shared" si="22"/>
        <v>0</v>
      </c>
      <c r="D228" s="443">
        <f t="shared" si="23"/>
        <v>0</v>
      </c>
      <c r="E228" s="443">
        <f t="shared" si="25"/>
        <v>0</v>
      </c>
      <c r="F228" s="443">
        <f t="shared" si="26"/>
        <v>0</v>
      </c>
      <c r="G228" s="443">
        <f t="shared" si="24"/>
        <v>0</v>
      </c>
      <c r="H228" s="444">
        <f t="shared" si="27"/>
        <v>0</v>
      </c>
      <c r="I228" s="836" t="s">
        <v>65</v>
      </c>
    </row>
    <row r="229" spans="1:9" ht="15" customHeight="1" x14ac:dyDescent="0.65">
      <c r="A229" s="441">
        <v>218</v>
      </c>
      <c r="B229" s="442">
        <f t="shared" si="21"/>
        <v>50802</v>
      </c>
      <c r="C229" s="443">
        <f t="shared" si="22"/>
        <v>0</v>
      </c>
      <c r="D229" s="443">
        <f t="shared" si="23"/>
        <v>0</v>
      </c>
      <c r="E229" s="443">
        <f t="shared" si="25"/>
        <v>0</v>
      </c>
      <c r="F229" s="443">
        <f t="shared" si="26"/>
        <v>0</v>
      </c>
      <c r="G229" s="443">
        <f t="shared" si="24"/>
        <v>0</v>
      </c>
      <c r="H229" s="444">
        <f t="shared" si="27"/>
        <v>0</v>
      </c>
      <c r="I229" s="836"/>
    </row>
    <row r="230" spans="1:9" ht="15" customHeight="1" x14ac:dyDescent="0.65">
      <c r="A230" s="441">
        <v>219</v>
      </c>
      <c r="B230" s="442">
        <f t="shared" si="21"/>
        <v>50830</v>
      </c>
      <c r="C230" s="443">
        <f t="shared" si="22"/>
        <v>0</v>
      </c>
      <c r="D230" s="443">
        <f t="shared" si="23"/>
        <v>0</v>
      </c>
      <c r="E230" s="443">
        <f t="shared" si="25"/>
        <v>0</v>
      </c>
      <c r="F230" s="443">
        <f t="shared" si="26"/>
        <v>0</v>
      </c>
      <c r="G230" s="443">
        <f t="shared" si="24"/>
        <v>0</v>
      </c>
      <c r="H230" s="444">
        <f t="shared" si="27"/>
        <v>0</v>
      </c>
      <c r="I230" s="836"/>
    </row>
    <row r="231" spans="1:9" ht="15" customHeight="1" x14ac:dyDescent="0.65">
      <c r="A231" s="441">
        <v>220</v>
      </c>
      <c r="B231" s="442">
        <f t="shared" si="21"/>
        <v>50861</v>
      </c>
      <c r="C231" s="443">
        <f t="shared" si="22"/>
        <v>0</v>
      </c>
      <c r="D231" s="443">
        <f t="shared" si="23"/>
        <v>0</v>
      </c>
      <c r="E231" s="443">
        <f t="shared" si="25"/>
        <v>0</v>
      </c>
      <c r="F231" s="443">
        <f t="shared" si="26"/>
        <v>0</v>
      </c>
      <c r="G231" s="443">
        <f t="shared" si="24"/>
        <v>0</v>
      </c>
      <c r="H231" s="444">
        <f t="shared" si="27"/>
        <v>0</v>
      </c>
      <c r="I231" s="836"/>
    </row>
    <row r="232" spans="1:9" ht="15" customHeight="1" x14ac:dyDescent="0.65">
      <c r="A232" s="441">
        <v>221</v>
      </c>
      <c r="B232" s="442">
        <f t="shared" si="21"/>
        <v>50891</v>
      </c>
      <c r="C232" s="443">
        <f t="shared" si="22"/>
        <v>0</v>
      </c>
      <c r="D232" s="443">
        <f t="shared" si="23"/>
        <v>0</v>
      </c>
      <c r="E232" s="443">
        <f t="shared" si="25"/>
        <v>0</v>
      </c>
      <c r="F232" s="443">
        <f t="shared" si="26"/>
        <v>0</v>
      </c>
      <c r="G232" s="443">
        <f t="shared" si="24"/>
        <v>0</v>
      </c>
      <c r="H232" s="444">
        <f t="shared" si="27"/>
        <v>0</v>
      </c>
      <c r="I232" s="836"/>
    </row>
    <row r="233" spans="1:9" ht="15" customHeight="1" x14ac:dyDescent="0.65">
      <c r="A233" s="441">
        <v>222</v>
      </c>
      <c r="B233" s="442">
        <f t="shared" si="21"/>
        <v>50922</v>
      </c>
      <c r="C233" s="443">
        <f t="shared" si="22"/>
        <v>0</v>
      </c>
      <c r="D233" s="443">
        <f t="shared" si="23"/>
        <v>0</v>
      </c>
      <c r="E233" s="443">
        <f t="shared" si="25"/>
        <v>0</v>
      </c>
      <c r="F233" s="443">
        <f t="shared" si="26"/>
        <v>0</v>
      </c>
      <c r="G233" s="443">
        <f t="shared" si="24"/>
        <v>0</v>
      </c>
      <c r="H233" s="444">
        <f t="shared" si="27"/>
        <v>0</v>
      </c>
      <c r="I233" s="836"/>
    </row>
    <row r="234" spans="1:9" ht="15" customHeight="1" x14ac:dyDescent="0.65">
      <c r="A234" s="441">
        <v>223</v>
      </c>
      <c r="B234" s="442">
        <f t="shared" si="21"/>
        <v>50952</v>
      </c>
      <c r="C234" s="443">
        <f t="shared" si="22"/>
        <v>0</v>
      </c>
      <c r="D234" s="443">
        <f t="shared" si="23"/>
        <v>0</v>
      </c>
      <c r="E234" s="443">
        <f t="shared" si="25"/>
        <v>0</v>
      </c>
      <c r="F234" s="443">
        <f t="shared" si="26"/>
        <v>0</v>
      </c>
      <c r="G234" s="443">
        <f t="shared" si="24"/>
        <v>0</v>
      </c>
      <c r="H234" s="444">
        <f t="shared" si="27"/>
        <v>0</v>
      </c>
      <c r="I234" s="836"/>
    </row>
    <row r="235" spans="1:9" ht="15" customHeight="1" x14ac:dyDescent="0.65">
      <c r="A235" s="441">
        <v>224</v>
      </c>
      <c r="B235" s="442">
        <f t="shared" si="21"/>
        <v>50983</v>
      </c>
      <c r="C235" s="443">
        <f t="shared" si="22"/>
        <v>0</v>
      </c>
      <c r="D235" s="443">
        <f t="shared" si="23"/>
        <v>0</v>
      </c>
      <c r="E235" s="443">
        <f t="shared" si="25"/>
        <v>0</v>
      </c>
      <c r="F235" s="443">
        <f t="shared" si="26"/>
        <v>0</v>
      </c>
      <c r="G235" s="443">
        <f t="shared" si="24"/>
        <v>0</v>
      </c>
      <c r="H235" s="444">
        <f t="shared" si="27"/>
        <v>0</v>
      </c>
      <c r="I235" s="836"/>
    </row>
    <row r="236" spans="1:9" ht="15" customHeight="1" x14ac:dyDescent="0.65">
      <c r="A236" s="441">
        <v>225</v>
      </c>
      <c r="B236" s="442">
        <f t="shared" si="21"/>
        <v>51014</v>
      </c>
      <c r="C236" s="443">
        <f t="shared" si="22"/>
        <v>0</v>
      </c>
      <c r="D236" s="443">
        <f t="shared" si="23"/>
        <v>0</v>
      </c>
      <c r="E236" s="443">
        <f t="shared" si="25"/>
        <v>0</v>
      </c>
      <c r="F236" s="443">
        <f t="shared" si="26"/>
        <v>0</v>
      </c>
      <c r="G236" s="443">
        <f t="shared" si="24"/>
        <v>0</v>
      </c>
      <c r="H236" s="444">
        <f t="shared" si="27"/>
        <v>0</v>
      </c>
      <c r="I236" s="836"/>
    </row>
    <row r="237" spans="1:9" ht="15" customHeight="1" x14ac:dyDescent="0.65">
      <c r="A237" s="441">
        <v>226</v>
      </c>
      <c r="B237" s="442">
        <f t="shared" si="21"/>
        <v>51044</v>
      </c>
      <c r="C237" s="443">
        <f t="shared" si="22"/>
        <v>0</v>
      </c>
      <c r="D237" s="443">
        <f t="shared" si="23"/>
        <v>0</v>
      </c>
      <c r="E237" s="443">
        <f t="shared" si="25"/>
        <v>0</v>
      </c>
      <c r="F237" s="443">
        <f t="shared" si="26"/>
        <v>0</v>
      </c>
      <c r="G237" s="443">
        <f t="shared" si="24"/>
        <v>0</v>
      </c>
      <c r="H237" s="444">
        <f t="shared" si="27"/>
        <v>0</v>
      </c>
      <c r="I237" s="836"/>
    </row>
    <row r="238" spans="1:9" ht="15" customHeight="1" x14ac:dyDescent="0.65">
      <c r="A238" s="441">
        <v>227</v>
      </c>
      <c r="B238" s="442">
        <f t="shared" si="21"/>
        <v>51075</v>
      </c>
      <c r="C238" s="443">
        <f t="shared" si="22"/>
        <v>0</v>
      </c>
      <c r="D238" s="443">
        <f t="shared" si="23"/>
        <v>0</v>
      </c>
      <c r="E238" s="443">
        <f t="shared" si="25"/>
        <v>0</v>
      </c>
      <c r="F238" s="443">
        <f t="shared" si="26"/>
        <v>0</v>
      </c>
      <c r="G238" s="443">
        <f t="shared" si="24"/>
        <v>0</v>
      </c>
      <c r="H238" s="444">
        <f t="shared" si="27"/>
        <v>0</v>
      </c>
      <c r="I238" s="836"/>
    </row>
    <row r="239" spans="1:9" ht="15" customHeight="1" x14ac:dyDescent="0.65">
      <c r="A239" s="441">
        <v>228</v>
      </c>
      <c r="B239" s="442">
        <f t="shared" si="21"/>
        <v>51105</v>
      </c>
      <c r="C239" s="443">
        <f t="shared" si="22"/>
        <v>0</v>
      </c>
      <c r="D239" s="443">
        <f t="shared" si="23"/>
        <v>0</v>
      </c>
      <c r="E239" s="443">
        <f t="shared" si="25"/>
        <v>0</v>
      </c>
      <c r="F239" s="443">
        <f t="shared" si="26"/>
        <v>0</v>
      </c>
      <c r="G239" s="443">
        <f t="shared" si="24"/>
        <v>0</v>
      </c>
      <c r="H239" s="444">
        <f t="shared" si="27"/>
        <v>0</v>
      </c>
      <c r="I239" s="836"/>
    </row>
    <row r="240" spans="1:9" ht="15" customHeight="1" x14ac:dyDescent="0.65">
      <c r="A240" s="441">
        <v>229</v>
      </c>
      <c r="B240" s="442">
        <f t="shared" si="21"/>
        <v>51136</v>
      </c>
      <c r="C240" s="443">
        <f t="shared" si="22"/>
        <v>0</v>
      </c>
      <c r="D240" s="443">
        <f t="shared" si="23"/>
        <v>0</v>
      </c>
      <c r="E240" s="443">
        <f t="shared" si="25"/>
        <v>0</v>
      </c>
      <c r="F240" s="443">
        <f t="shared" si="26"/>
        <v>0</v>
      </c>
      <c r="G240" s="443">
        <f t="shared" si="24"/>
        <v>0</v>
      </c>
      <c r="H240" s="444">
        <f t="shared" si="27"/>
        <v>0</v>
      </c>
      <c r="I240" s="836" t="s">
        <v>66</v>
      </c>
    </row>
    <row r="241" spans="1:9" ht="15" customHeight="1" x14ac:dyDescent="0.65">
      <c r="A241" s="441">
        <v>230</v>
      </c>
      <c r="B241" s="442">
        <f t="shared" si="21"/>
        <v>51167</v>
      </c>
      <c r="C241" s="443">
        <f t="shared" si="22"/>
        <v>0</v>
      </c>
      <c r="D241" s="443">
        <f t="shared" si="23"/>
        <v>0</v>
      </c>
      <c r="E241" s="443">
        <f t="shared" si="25"/>
        <v>0</v>
      </c>
      <c r="F241" s="443">
        <f t="shared" si="26"/>
        <v>0</v>
      </c>
      <c r="G241" s="443">
        <f t="shared" si="24"/>
        <v>0</v>
      </c>
      <c r="H241" s="444">
        <f t="shared" si="27"/>
        <v>0</v>
      </c>
      <c r="I241" s="836"/>
    </row>
    <row r="242" spans="1:9" ht="15" customHeight="1" x14ac:dyDescent="0.65">
      <c r="A242" s="441">
        <v>231</v>
      </c>
      <c r="B242" s="442">
        <f t="shared" si="21"/>
        <v>51196</v>
      </c>
      <c r="C242" s="443">
        <f t="shared" si="22"/>
        <v>0</v>
      </c>
      <c r="D242" s="443">
        <f t="shared" si="23"/>
        <v>0</v>
      </c>
      <c r="E242" s="443">
        <f t="shared" si="25"/>
        <v>0</v>
      </c>
      <c r="F242" s="443">
        <f t="shared" si="26"/>
        <v>0</v>
      </c>
      <c r="G242" s="443">
        <f t="shared" si="24"/>
        <v>0</v>
      </c>
      <c r="H242" s="444">
        <f t="shared" si="27"/>
        <v>0</v>
      </c>
      <c r="I242" s="836"/>
    </row>
    <row r="243" spans="1:9" ht="15" customHeight="1" x14ac:dyDescent="0.65">
      <c r="A243" s="441">
        <v>232</v>
      </c>
      <c r="B243" s="442">
        <f t="shared" si="21"/>
        <v>51227</v>
      </c>
      <c r="C243" s="443">
        <f t="shared" si="22"/>
        <v>0</v>
      </c>
      <c r="D243" s="443">
        <f t="shared" si="23"/>
        <v>0</v>
      </c>
      <c r="E243" s="443">
        <f t="shared" si="25"/>
        <v>0</v>
      </c>
      <c r="F243" s="443">
        <f t="shared" si="26"/>
        <v>0</v>
      </c>
      <c r="G243" s="443">
        <f t="shared" si="24"/>
        <v>0</v>
      </c>
      <c r="H243" s="444">
        <f t="shared" si="27"/>
        <v>0</v>
      </c>
      <c r="I243" s="836"/>
    </row>
    <row r="244" spans="1:9" ht="15" customHeight="1" x14ac:dyDescent="0.65">
      <c r="A244" s="441">
        <v>233</v>
      </c>
      <c r="B244" s="442">
        <f t="shared" si="21"/>
        <v>51257</v>
      </c>
      <c r="C244" s="443">
        <f t="shared" si="22"/>
        <v>0</v>
      </c>
      <c r="D244" s="443">
        <f t="shared" si="23"/>
        <v>0</v>
      </c>
      <c r="E244" s="443">
        <f t="shared" si="25"/>
        <v>0</v>
      </c>
      <c r="F244" s="443">
        <f t="shared" si="26"/>
        <v>0</v>
      </c>
      <c r="G244" s="443">
        <f t="shared" si="24"/>
        <v>0</v>
      </c>
      <c r="H244" s="444">
        <f t="shared" si="27"/>
        <v>0</v>
      </c>
      <c r="I244" s="836"/>
    </row>
    <row r="245" spans="1:9" ht="15" customHeight="1" x14ac:dyDescent="0.65">
      <c r="A245" s="441">
        <v>234</v>
      </c>
      <c r="B245" s="442">
        <f t="shared" si="21"/>
        <v>51288</v>
      </c>
      <c r="C245" s="443">
        <f t="shared" si="22"/>
        <v>0</v>
      </c>
      <c r="D245" s="443">
        <f t="shared" si="23"/>
        <v>0</v>
      </c>
      <c r="E245" s="443">
        <f t="shared" si="25"/>
        <v>0</v>
      </c>
      <c r="F245" s="443">
        <f t="shared" si="26"/>
        <v>0</v>
      </c>
      <c r="G245" s="443">
        <f t="shared" si="24"/>
        <v>0</v>
      </c>
      <c r="H245" s="444">
        <f t="shared" si="27"/>
        <v>0</v>
      </c>
      <c r="I245" s="836"/>
    </row>
    <row r="246" spans="1:9" ht="15" customHeight="1" x14ac:dyDescent="0.65">
      <c r="A246" s="441">
        <v>235</v>
      </c>
      <c r="B246" s="442">
        <f t="shared" si="21"/>
        <v>51318</v>
      </c>
      <c r="C246" s="443">
        <f t="shared" si="22"/>
        <v>0</v>
      </c>
      <c r="D246" s="443">
        <f t="shared" si="23"/>
        <v>0</v>
      </c>
      <c r="E246" s="443">
        <f t="shared" si="25"/>
        <v>0</v>
      </c>
      <c r="F246" s="443">
        <f t="shared" si="26"/>
        <v>0</v>
      </c>
      <c r="G246" s="443">
        <f t="shared" si="24"/>
        <v>0</v>
      </c>
      <c r="H246" s="444">
        <f t="shared" si="27"/>
        <v>0</v>
      </c>
      <c r="I246" s="836"/>
    </row>
    <row r="247" spans="1:9" ht="15" customHeight="1" x14ac:dyDescent="0.65">
      <c r="A247" s="441">
        <v>236</v>
      </c>
      <c r="B247" s="442">
        <f t="shared" si="21"/>
        <v>51349</v>
      </c>
      <c r="C247" s="443">
        <f t="shared" si="22"/>
        <v>0</v>
      </c>
      <c r="D247" s="443">
        <f t="shared" si="23"/>
        <v>0</v>
      </c>
      <c r="E247" s="443">
        <f t="shared" si="25"/>
        <v>0</v>
      </c>
      <c r="F247" s="443">
        <f t="shared" si="26"/>
        <v>0</v>
      </c>
      <c r="G247" s="443">
        <f t="shared" si="24"/>
        <v>0</v>
      </c>
      <c r="H247" s="444">
        <f t="shared" si="27"/>
        <v>0</v>
      </c>
      <c r="I247" s="836"/>
    </row>
    <row r="248" spans="1:9" ht="15" customHeight="1" x14ac:dyDescent="0.65">
      <c r="A248" s="441">
        <v>237</v>
      </c>
      <c r="B248" s="442">
        <f t="shared" si="21"/>
        <v>51380</v>
      </c>
      <c r="C248" s="443">
        <f t="shared" si="22"/>
        <v>0</v>
      </c>
      <c r="D248" s="443">
        <f t="shared" si="23"/>
        <v>0</v>
      </c>
      <c r="E248" s="443">
        <f t="shared" si="25"/>
        <v>0</v>
      </c>
      <c r="F248" s="443">
        <f t="shared" si="26"/>
        <v>0</v>
      </c>
      <c r="G248" s="443">
        <f t="shared" si="24"/>
        <v>0</v>
      </c>
      <c r="H248" s="444">
        <f t="shared" si="27"/>
        <v>0</v>
      </c>
      <c r="I248" s="836"/>
    </row>
    <row r="249" spans="1:9" ht="15" customHeight="1" x14ac:dyDescent="0.65">
      <c r="A249" s="441">
        <v>238</v>
      </c>
      <c r="B249" s="442">
        <f t="shared" si="21"/>
        <v>51410</v>
      </c>
      <c r="C249" s="443">
        <f t="shared" si="22"/>
        <v>0</v>
      </c>
      <c r="D249" s="443">
        <f t="shared" si="23"/>
        <v>0</v>
      </c>
      <c r="E249" s="443">
        <f t="shared" si="25"/>
        <v>0</v>
      </c>
      <c r="F249" s="443">
        <f t="shared" si="26"/>
        <v>0</v>
      </c>
      <c r="G249" s="443">
        <f t="shared" si="24"/>
        <v>0</v>
      </c>
      <c r="H249" s="444">
        <f t="shared" si="27"/>
        <v>0</v>
      </c>
      <c r="I249" s="836"/>
    </row>
    <row r="250" spans="1:9" ht="15" customHeight="1" x14ac:dyDescent="0.65">
      <c r="A250" s="441">
        <v>239</v>
      </c>
      <c r="B250" s="442">
        <f t="shared" si="21"/>
        <v>51441</v>
      </c>
      <c r="C250" s="443">
        <f t="shared" si="22"/>
        <v>0</v>
      </c>
      <c r="D250" s="443">
        <f t="shared" si="23"/>
        <v>0</v>
      </c>
      <c r="E250" s="443">
        <f t="shared" si="25"/>
        <v>0</v>
      </c>
      <c r="F250" s="443">
        <f t="shared" si="26"/>
        <v>0</v>
      </c>
      <c r="G250" s="443">
        <f t="shared" si="24"/>
        <v>0</v>
      </c>
      <c r="H250" s="444">
        <f t="shared" si="27"/>
        <v>0</v>
      </c>
      <c r="I250" s="836"/>
    </row>
    <row r="251" spans="1:9" ht="15" customHeight="1" x14ac:dyDescent="0.65">
      <c r="A251" s="441">
        <v>240</v>
      </c>
      <c r="B251" s="442">
        <f t="shared" si="21"/>
        <v>51471</v>
      </c>
      <c r="C251" s="443">
        <f t="shared" si="22"/>
        <v>0</v>
      </c>
      <c r="D251" s="443">
        <f t="shared" si="23"/>
        <v>0</v>
      </c>
      <c r="E251" s="443">
        <f t="shared" si="25"/>
        <v>0</v>
      </c>
      <c r="F251" s="443">
        <f t="shared" si="26"/>
        <v>0</v>
      </c>
      <c r="G251" s="443">
        <f t="shared" si="24"/>
        <v>0</v>
      </c>
      <c r="H251" s="444">
        <f t="shared" si="27"/>
        <v>0</v>
      </c>
      <c r="I251" s="836"/>
    </row>
    <row r="252" spans="1:9" ht="15" customHeight="1" x14ac:dyDescent="0.65">
      <c r="A252" s="441">
        <v>241</v>
      </c>
      <c r="B252" s="442">
        <f t="shared" si="21"/>
        <v>51502</v>
      </c>
      <c r="C252" s="443">
        <f t="shared" si="22"/>
        <v>0</v>
      </c>
      <c r="D252" s="443">
        <f t="shared" si="23"/>
        <v>0</v>
      </c>
      <c r="E252" s="443">
        <f t="shared" si="25"/>
        <v>0</v>
      </c>
      <c r="F252" s="443">
        <f t="shared" si="26"/>
        <v>0</v>
      </c>
      <c r="G252" s="443">
        <f t="shared" si="24"/>
        <v>0</v>
      </c>
      <c r="H252" s="444">
        <f t="shared" si="27"/>
        <v>0</v>
      </c>
      <c r="I252" s="836" t="s">
        <v>440</v>
      </c>
    </row>
    <row r="253" spans="1:9" ht="15" customHeight="1" x14ac:dyDescent="0.65">
      <c r="A253" s="441">
        <v>242</v>
      </c>
      <c r="B253" s="442">
        <f t="shared" si="21"/>
        <v>51533</v>
      </c>
      <c r="C253" s="443">
        <f t="shared" si="22"/>
        <v>0</v>
      </c>
      <c r="D253" s="443">
        <f t="shared" si="23"/>
        <v>0</v>
      </c>
      <c r="E253" s="443">
        <f t="shared" si="25"/>
        <v>0</v>
      </c>
      <c r="F253" s="443">
        <f t="shared" si="26"/>
        <v>0</v>
      </c>
      <c r="G253" s="443">
        <f t="shared" si="24"/>
        <v>0</v>
      </c>
      <c r="H253" s="444">
        <f t="shared" si="27"/>
        <v>0</v>
      </c>
      <c r="I253" s="836"/>
    </row>
    <row r="254" spans="1:9" ht="15" customHeight="1" x14ac:dyDescent="0.65">
      <c r="A254" s="441">
        <v>243</v>
      </c>
      <c r="B254" s="442">
        <f t="shared" si="21"/>
        <v>51561</v>
      </c>
      <c r="C254" s="443">
        <f t="shared" si="22"/>
        <v>0</v>
      </c>
      <c r="D254" s="443">
        <f t="shared" si="23"/>
        <v>0</v>
      </c>
      <c r="E254" s="443">
        <f t="shared" si="25"/>
        <v>0</v>
      </c>
      <c r="F254" s="443">
        <f t="shared" si="26"/>
        <v>0</v>
      </c>
      <c r="G254" s="443">
        <f t="shared" si="24"/>
        <v>0</v>
      </c>
      <c r="H254" s="444">
        <f t="shared" si="27"/>
        <v>0</v>
      </c>
      <c r="I254" s="836"/>
    </row>
    <row r="255" spans="1:9" ht="15" customHeight="1" x14ac:dyDescent="0.65">
      <c r="A255" s="441">
        <v>244</v>
      </c>
      <c r="B255" s="442">
        <f t="shared" si="21"/>
        <v>51592</v>
      </c>
      <c r="C255" s="443">
        <f t="shared" si="22"/>
        <v>0</v>
      </c>
      <c r="D255" s="443">
        <f t="shared" si="23"/>
        <v>0</v>
      </c>
      <c r="E255" s="443">
        <f t="shared" si="25"/>
        <v>0</v>
      </c>
      <c r="F255" s="443">
        <f t="shared" si="26"/>
        <v>0</v>
      </c>
      <c r="G255" s="443">
        <f t="shared" si="24"/>
        <v>0</v>
      </c>
      <c r="H255" s="444">
        <f t="shared" si="27"/>
        <v>0</v>
      </c>
      <c r="I255" s="836"/>
    </row>
    <row r="256" spans="1:9" ht="15" customHeight="1" x14ac:dyDescent="0.65">
      <c r="A256" s="441">
        <v>245</v>
      </c>
      <c r="B256" s="442">
        <f t="shared" si="21"/>
        <v>51622</v>
      </c>
      <c r="C256" s="443">
        <f t="shared" si="22"/>
        <v>0</v>
      </c>
      <c r="D256" s="443">
        <f t="shared" si="23"/>
        <v>0</v>
      </c>
      <c r="E256" s="443">
        <f t="shared" si="25"/>
        <v>0</v>
      </c>
      <c r="F256" s="443">
        <f t="shared" si="26"/>
        <v>0</v>
      </c>
      <c r="G256" s="443">
        <f t="shared" si="24"/>
        <v>0</v>
      </c>
      <c r="H256" s="444">
        <f t="shared" si="27"/>
        <v>0</v>
      </c>
      <c r="I256" s="836"/>
    </row>
    <row r="257" spans="1:9" ht="15" customHeight="1" x14ac:dyDescent="0.65">
      <c r="A257" s="441">
        <v>246</v>
      </c>
      <c r="B257" s="442">
        <f t="shared" si="21"/>
        <v>51653</v>
      </c>
      <c r="C257" s="443">
        <f t="shared" si="22"/>
        <v>0</v>
      </c>
      <c r="D257" s="443">
        <f t="shared" si="23"/>
        <v>0</v>
      </c>
      <c r="E257" s="443">
        <f t="shared" si="25"/>
        <v>0</v>
      </c>
      <c r="F257" s="443">
        <f t="shared" si="26"/>
        <v>0</v>
      </c>
      <c r="G257" s="443">
        <f t="shared" si="24"/>
        <v>0</v>
      </c>
      <c r="H257" s="444">
        <f t="shared" si="27"/>
        <v>0</v>
      </c>
      <c r="I257" s="836"/>
    </row>
    <row r="258" spans="1:9" ht="15" customHeight="1" x14ac:dyDescent="0.65">
      <c r="A258" s="441">
        <v>247</v>
      </c>
      <c r="B258" s="442">
        <f t="shared" si="21"/>
        <v>51683</v>
      </c>
      <c r="C258" s="443">
        <f t="shared" si="22"/>
        <v>0</v>
      </c>
      <c r="D258" s="443">
        <f t="shared" si="23"/>
        <v>0</v>
      </c>
      <c r="E258" s="443">
        <f t="shared" si="25"/>
        <v>0</v>
      </c>
      <c r="F258" s="443">
        <f t="shared" si="26"/>
        <v>0</v>
      </c>
      <c r="G258" s="443">
        <f t="shared" si="24"/>
        <v>0</v>
      </c>
      <c r="H258" s="444">
        <f t="shared" si="27"/>
        <v>0</v>
      </c>
      <c r="I258" s="836"/>
    </row>
    <row r="259" spans="1:9" ht="15" customHeight="1" x14ac:dyDescent="0.65">
      <c r="A259" s="441">
        <v>248</v>
      </c>
      <c r="B259" s="442">
        <f t="shared" si="21"/>
        <v>51714</v>
      </c>
      <c r="C259" s="443">
        <f t="shared" si="22"/>
        <v>0</v>
      </c>
      <c r="D259" s="443">
        <f t="shared" si="23"/>
        <v>0</v>
      </c>
      <c r="E259" s="443">
        <f t="shared" si="25"/>
        <v>0</v>
      </c>
      <c r="F259" s="443">
        <f t="shared" si="26"/>
        <v>0</v>
      </c>
      <c r="G259" s="443">
        <f t="shared" si="24"/>
        <v>0</v>
      </c>
      <c r="H259" s="444">
        <f t="shared" si="27"/>
        <v>0</v>
      </c>
      <c r="I259" s="836"/>
    </row>
    <row r="260" spans="1:9" ht="15" customHeight="1" x14ac:dyDescent="0.65">
      <c r="A260" s="441">
        <v>249</v>
      </c>
      <c r="B260" s="442">
        <f t="shared" si="21"/>
        <v>51745</v>
      </c>
      <c r="C260" s="443">
        <f t="shared" si="22"/>
        <v>0</v>
      </c>
      <c r="D260" s="443">
        <f t="shared" si="23"/>
        <v>0</v>
      </c>
      <c r="E260" s="443">
        <f t="shared" si="25"/>
        <v>0</v>
      </c>
      <c r="F260" s="443">
        <f t="shared" si="26"/>
        <v>0</v>
      </c>
      <c r="G260" s="443">
        <f t="shared" si="24"/>
        <v>0</v>
      </c>
      <c r="H260" s="444">
        <f t="shared" si="27"/>
        <v>0</v>
      </c>
      <c r="I260" s="836"/>
    </row>
    <row r="261" spans="1:9" ht="15" customHeight="1" x14ac:dyDescent="0.65">
      <c r="A261" s="441">
        <v>250</v>
      </c>
      <c r="B261" s="442">
        <f t="shared" si="21"/>
        <v>51775</v>
      </c>
      <c r="C261" s="443">
        <f t="shared" si="22"/>
        <v>0</v>
      </c>
      <c r="D261" s="443">
        <f t="shared" si="23"/>
        <v>0</v>
      </c>
      <c r="E261" s="443">
        <f t="shared" si="25"/>
        <v>0</v>
      </c>
      <c r="F261" s="443">
        <f t="shared" si="26"/>
        <v>0</v>
      </c>
      <c r="G261" s="443">
        <f t="shared" si="24"/>
        <v>0</v>
      </c>
      <c r="H261" s="444">
        <f t="shared" si="27"/>
        <v>0</v>
      </c>
      <c r="I261" s="836"/>
    </row>
    <row r="262" spans="1:9" ht="15" customHeight="1" x14ac:dyDescent="0.65">
      <c r="A262" s="441">
        <v>251</v>
      </c>
      <c r="B262" s="442">
        <f t="shared" si="21"/>
        <v>51806</v>
      </c>
      <c r="C262" s="443">
        <f t="shared" si="22"/>
        <v>0</v>
      </c>
      <c r="D262" s="443">
        <f t="shared" si="23"/>
        <v>0</v>
      </c>
      <c r="E262" s="443">
        <f t="shared" si="25"/>
        <v>0</v>
      </c>
      <c r="F262" s="443">
        <f t="shared" si="26"/>
        <v>0</v>
      </c>
      <c r="G262" s="443">
        <f t="shared" si="24"/>
        <v>0</v>
      </c>
      <c r="H262" s="444">
        <f t="shared" si="27"/>
        <v>0</v>
      </c>
      <c r="I262" s="836"/>
    </row>
    <row r="263" spans="1:9" ht="15" customHeight="1" x14ac:dyDescent="0.65">
      <c r="A263" s="441">
        <v>252</v>
      </c>
      <c r="B263" s="442">
        <f t="shared" si="21"/>
        <v>51836</v>
      </c>
      <c r="C263" s="443">
        <f t="shared" si="22"/>
        <v>0</v>
      </c>
      <c r="D263" s="443">
        <f t="shared" si="23"/>
        <v>0</v>
      </c>
      <c r="E263" s="443">
        <f t="shared" si="25"/>
        <v>0</v>
      </c>
      <c r="F263" s="443">
        <f t="shared" si="26"/>
        <v>0</v>
      </c>
      <c r="G263" s="443">
        <f t="shared" si="24"/>
        <v>0</v>
      </c>
      <c r="H263" s="444">
        <f t="shared" si="27"/>
        <v>0</v>
      </c>
      <c r="I263" s="836"/>
    </row>
    <row r="264" spans="1:9" ht="15" customHeight="1" x14ac:dyDescent="0.65">
      <c r="A264" s="441">
        <v>253</v>
      </c>
      <c r="B264" s="442">
        <f t="shared" si="21"/>
        <v>51867</v>
      </c>
      <c r="C264" s="443">
        <f t="shared" si="22"/>
        <v>0</v>
      </c>
      <c r="D264" s="443">
        <f t="shared" si="23"/>
        <v>0</v>
      </c>
      <c r="E264" s="443">
        <f t="shared" si="25"/>
        <v>0</v>
      </c>
      <c r="F264" s="443">
        <f t="shared" si="26"/>
        <v>0</v>
      </c>
      <c r="G264" s="443">
        <f t="shared" si="24"/>
        <v>0</v>
      </c>
      <c r="H264" s="444">
        <f t="shared" si="27"/>
        <v>0</v>
      </c>
      <c r="I264" s="836" t="s">
        <v>441</v>
      </c>
    </row>
    <row r="265" spans="1:9" ht="15" customHeight="1" x14ac:dyDescent="0.65">
      <c r="A265" s="441">
        <v>254</v>
      </c>
      <c r="B265" s="442">
        <f t="shared" si="21"/>
        <v>51898</v>
      </c>
      <c r="C265" s="443">
        <f t="shared" si="22"/>
        <v>0</v>
      </c>
      <c r="D265" s="443">
        <f t="shared" si="23"/>
        <v>0</v>
      </c>
      <c r="E265" s="443">
        <f t="shared" si="25"/>
        <v>0</v>
      </c>
      <c r="F265" s="443">
        <f t="shared" si="26"/>
        <v>0</v>
      </c>
      <c r="G265" s="443">
        <f t="shared" si="24"/>
        <v>0</v>
      </c>
      <c r="H265" s="444">
        <f t="shared" si="27"/>
        <v>0</v>
      </c>
      <c r="I265" s="836"/>
    </row>
    <row r="266" spans="1:9" ht="15" customHeight="1" x14ac:dyDescent="0.65">
      <c r="A266" s="441">
        <v>255</v>
      </c>
      <c r="B266" s="442">
        <f t="shared" si="21"/>
        <v>51926</v>
      </c>
      <c r="C266" s="443">
        <f t="shared" si="22"/>
        <v>0</v>
      </c>
      <c r="D266" s="443">
        <f t="shared" si="23"/>
        <v>0</v>
      </c>
      <c r="E266" s="443">
        <f t="shared" si="25"/>
        <v>0</v>
      </c>
      <c r="F266" s="443">
        <f t="shared" si="26"/>
        <v>0</v>
      </c>
      <c r="G266" s="443">
        <f t="shared" si="24"/>
        <v>0</v>
      </c>
      <c r="H266" s="444">
        <f t="shared" si="27"/>
        <v>0</v>
      </c>
      <c r="I266" s="836"/>
    </row>
    <row r="267" spans="1:9" ht="15" customHeight="1" x14ac:dyDescent="0.65">
      <c r="A267" s="441">
        <v>256</v>
      </c>
      <c r="B267" s="442">
        <f t="shared" si="21"/>
        <v>51957</v>
      </c>
      <c r="C267" s="443">
        <f t="shared" si="22"/>
        <v>0</v>
      </c>
      <c r="D267" s="443">
        <f t="shared" si="23"/>
        <v>0</v>
      </c>
      <c r="E267" s="443">
        <f t="shared" si="25"/>
        <v>0</v>
      </c>
      <c r="F267" s="443">
        <f t="shared" si="26"/>
        <v>0</v>
      </c>
      <c r="G267" s="443">
        <f t="shared" si="24"/>
        <v>0</v>
      </c>
      <c r="H267" s="444">
        <f t="shared" si="27"/>
        <v>0</v>
      </c>
      <c r="I267" s="836"/>
    </row>
    <row r="268" spans="1:9" ht="15" customHeight="1" x14ac:dyDescent="0.65">
      <c r="A268" s="441">
        <v>257</v>
      </c>
      <c r="B268" s="442">
        <f t="shared" ref="B268:B331" si="28">EDATE($B$7,A267)</f>
        <v>51987</v>
      </c>
      <c r="C268" s="443">
        <f t="shared" ref="C268:C331" si="29">IFERROR(IF($H$3&lt;=H267, $H$3, H267+H267*$B$4/$B$6), "")</f>
        <v>0</v>
      </c>
      <c r="D268" s="443">
        <f t="shared" ref="D268:D331" si="30">IFERROR(IF($B$8&lt;H267-F268, $B$8, H267-F268), "")</f>
        <v>0</v>
      </c>
      <c r="E268" s="443">
        <f t="shared" si="25"/>
        <v>0</v>
      </c>
      <c r="F268" s="443">
        <f t="shared" si="26"/>
        <v>0</v>
      </c>
      <c r="G268" s="443">
        <f t="shared" ref="G268:G331" si="31">IFERROR(IF(C268&gt;0, $B$4/$B$6*H267, 0), "")</f>
        <v>0</v>
      </c>
      <c r="H268" s="444">
        <f t="shared" si="27"/>
        <v>0</v>
      </c>
      <c r="I268" s="836"/>
    </row>
    <row r="269" spans="1:9" ht="15" customHeight="1" x14ac:dyDescent="0.65">
      <c r="A269" s="441">
        <v>258</v>
      </c>
      <c r="B269" s="442">
        <f t="shared" si="28"/>
        <v>52018</v>
      </c>
      <c r="C269" s="443">
        <f t="shared" si="29"/>
        <v>0</v>
      </c>
      <c r="D269" s="443">
        <f t="shared" si="30"/>
        <v>0</v>
      </c>
      <c r="E269" s="443">
        <f t="shared" ref="E269:E332" si="32">IFERROR(C269+D269, "")</f>
        <v>0</v>
      </c>
      <c r="F269" s="443">
        <f t="shared" ref="F269:F332" si="33">IFERROR(IF(C269&gt;0, MIN(C269-G269, H268), 0), "")</f>
        <v>0</v>
      </c>
      <c r="G269" s="443">
        <f t="shared" si="31"/>
        <v>0</v>
      </c>
      <c r="H269" s="444">
        <f t="shared" ref="H269:H332" si="34">IFERROR(IF(H268 &gt;0, H268-F269-D269, 0), "")</f>
        <v>0</v>
      </c>
      <c r="I269" s="836"/>
    </row>
    <row r="270" spans="1:9" ht="15" customHeight="1" x14ac:dyDescent="0.65">
      <c r="A270" s="441">
        <v>259</v>
      </c>
      <c r="B270" s="442">
        <f t="shared" si="28"/>
        <v>52048</v>
      </c>
      <c r="C270" s="443">
        <f t="shared" si="29"/>
        <v>0</v>
      </c>
      <c r="D270" s="443">
        <f t="shared" si="30"/>
        <v>0</v>
      </c>
      <c r="E270" s="443">
        <f t="shared" si="32"/>
        <v>0</v>
      </c>
      <c r="F270" s="443">
        <f t="shared" si="33"/>
        <v>0</v>
      </c>
      <c r="G270" s="443">
        <f t="shared" si="31"/>
        <v>0</v>
      </c>
      <c r="H270" s="444">
        <f t="shared" si="34"/>
        <v>0</v>
      </c>
      <c r="I270" s="836"/>
    </row>
    <row r="271" spans="1:9" ht="15" customHeight="1" x14ac:dyDescent="0.65">
      <c r="A271" s="441">
        <v>260</v>
      </c>
      <c r="B271" s="442">
        <f t="shared" si="28"/>
        <v>52079</v>
      </c>
      <c r="C271" s="443">
        <f t="shared" si="29"/>
        <v>0</v>
      </c>
      <c r="D271" s="443">
        <f t="shared" si="30"/>
        <v>0</v>
      </c>
      <c r="E271" s="443">
        <f t="shared" si="32"/>
        <v>0</v>
      </c>
      <c r="F271" s="443">
        <f t="shared" si="33"/>
        <v>0</v>
      </c>
      <c r="G271" s="443">
        <f t="shared" si="31"/>
        <v>0</v>
      </c>
      <c r="H271" s="444">
        <f t="shared" si="34"/>
        <v>0</v>
      </c>
      <c r="I271" s="836"/>
    </row>
    <row r="272" spans="1:9" ht="15" customHeight="1" x14ac:dyDescent="0.65">
      <c r="A272" s="441">
        <v>261</v>
      </c>
      <c r="B272" s="442">
        <f t="shared" si="28"/>
        <v>52110</v>
      </c>
      <c r="C272" s="443">
        <f t="shared" si="29"/>
        <v>0</v>
      </c>
      <c r="D272" s="443">
        <f t="shared" si="30"/>
        <v>0</v>
      </c>
      <c r="E272" s="443">
        <f t="shared" si="32"/>
        <v>0</v>
      </c>
      <c r="F272" s="443">
        <f t="shared" si="33"/>
        <v>0</v>
      </c>
      <c r="G272" s="443">
        <f t="shared" si="31"/>
        <v>0</v>
      </c>
      <c r="H272" s="444">
        <f t="shared" si="34"/>
        <v>0</v>
      </c>
      <c r="I272" s="836"/>
    </row>
    <row r="273" spans="1:9" ht="15" customHeight="1" x14ac:dyDescent="0.65">
      <c r="A273" s="441">
        <v>262</v>
      </c>
      <c r="B273" s="442">
        <f t="shared" si="28"/>
        <v>52140</v>
      </c>
      <c r="C273" s="443">
        <f t="shared" si="29"/>
        <v>0</v>
      </c>
      <c r="D273" s="443">
        <f t="shared" si="30"/>
        <v>0</v>
      </c>
      <c r="E273" s="443">
        <f t="shared" si="32"/>
        <v>0</v>
      </c>
      <c r="F273" s="443">
        <f t="shared" si="33"/>
        <v>0</v>
      </c>
      <c r="G273" s="443">
        <f t="shared" si="31"/>
        <v>0</v>
      </c>
      <c r="H273" s="444">
        <f t="shared" si="34"/>
        <v>0</v>
      </c>
      <c r="I273" s="836"/>
    </row>
    <row r="274" spans="1:9" ht="15" customHeight="1" x14ac:dyDescent="0.65">
      <c r="A274" s="441">
        <v>263</v>
      </c>
      <c r="B274" s="442">
        <f t="shared" si="28"/>
        <v>52171</v>
      </c>
      <c r="C274" s="443">
        <f t="shared" si="29"/>
        <v>0</v>
      </c>
      <c r="D274" s="443">
        <f t="shared" si="30"/>
        <v>0</v>
      </c>
      <c r="E274" s="443">
        <f t="shared" si="32"/>
        <v>0</v>
      </c>
      <c r="F274" s="443">
        <f t="shared" si="33"/>
        <v>0</v>
      </c>
      <c r="G274" s="443">
        <f t="shared" si="31"/>
        <v>0</v>
      </c>
      <c r="H274" s="444">
        <f t="shared" si="34"/>
        <v>0</v>
      </c>
      <c r="I274" s="836"/>
    </row>
    <row r="275" spans="1:9" ht="15" customHeight="1" x14ac:dyDescent="0.65">
      <c r="A275" s="441">
        <v>264</v>
      </c>
      <c r="B275" s="442">
        <f t="shared" si="28"/>
        <v>52201</v>
      </c>
      <c r="C275" s="443">
        <f t="shared" si="29"/>
        <v>0</v>
      </c>
      <c r="D275" s="443">
        <f t="shared" si="30"/>
        <v>0</v>
      </c>
      <c r="E275" s="443">
        <f t="shared" si="32"/>
        <v>0</v>
      </c>
      <c r="F275" s="443">
        <f t="shared" si="33"/>
        <v>0</v>
      </c>
      <c r="G275" s="443">
        <f t="shared" si="31"/>
        <v>0</v>
      </c>
      <c r="H275" s="444">
        <f t="shared" si="34"/>
        <v>0</v>
      </c>
      <c r="I275" s="836"/>
    </row>
    <row r="276" spans="1:9" ht="15" customHeight="1" x14ac:dyDescent="0.65">
      <c r="A276" s="441">
        <v>265</v>
      </c>
      <c r="B276" s="442">
        <f t="shared" si="28"/>
        <v>52232</v>
      </c>
      <c r="C276" s="443">
        <f t="shared" si="29"/>
        <v>0</v>
      </c>
      <c r="D276" s="443">
        <f t="shared" si="30"/>
        <v>0</v>
      </c>
      <c r="E276" s="443">
        <f t="shared" si="32"/>
        <v>0</v>
      </c>
      <c r="F276" s="443">
        <f t="shared" si="33"/>
        <v>0</v>
      </c>
      <c r="G276" s="443">
        <f t="shared" si="31"/>
        <v>0</v>
      </c>
      <c r="H276" s="444">
        <f t="shared" si="34"/>
        <v>0</v>
      </c>
      <c r="I276" s="836" t="s">
        <v>442</v>
      </c>
    </row>
    <row r="277" spans="1:9" ht="15" customHeight="1" x14ac:dyDescent="0.65">
      <c r="A277" s="441">
        <v>266</v>
      </c>
      <c r="B277" s="442">
        <f t="shared" si="28"/>
        <v>52263</v>
      </c>
      <c r="C277" s="443">
        <f t="shared" si="29"/>
        <v>0</v>
      </c>
      <c r="D277" s="443">
        <f t="shared" si="30"/>
        <v>0</v>
      </c>
      <c r="E277" s="443">
        <f t="shared" si="32"/>
        <v>0</v>
      </c>
      <c r="F277" s="443">
        <f t="shared" si="33"/>
        <v>0</v>
      </c>
      <c r="G277" s="443">
        <f t="shared" si="31"/>
        <v>0</v>
      </c>
      <c r="H277" s="444">
        <f t="shared" si="34"/>
        <v>0</v>
      </c>
      <c r="I277" s="836"/>
    </row>
    <row r="278" spans="1:9" ht="15" customHeight="1" x14ac:dyDescent="0.65">
      <c r="A278" s="441">
        <v>267</v>
      </c>
      <c r="B278" s="442">
        <f t="shared" si="28"/>
        <v>52291</v>
      </c>
      <c r="C278" s="443">
        <f t="shared" si="29"/>
        <v>0</v>
      </c>
      <c r="D278" s="443">
        <f t="shared" si="30"/>
        <v>0</v>
      </c>
      <c r="E278" s="443">
        <f t="shared" si="32"/>
        <v>0</v>
      </c>
      <c r="F278" s="443">
        <f t="shared" si="33"/>
        <v>0</v>
      </c>
      <c r="G278" s="443">
        <f t="shared" si="31"/>
        <v>0</v>
      </c>
      <c r="H278" s="444">
        <f t="shared" si="34"/>
        <v>0</v>
      </c>
      <c r="I278" s="836"/>
    </row>
    <row r="279" spans="1:9" ht="15" customHeight="1" x14ac:dyDescent="0.65">
      <c r="A279" s="441">
        <v>268</v>
      </c>
      <c r="B279" s="442">
        <f t="shared" si="28"/>
        <v>52322</v>
      </c>
      <c r="C279" s="443">
        <f t="shared" si="29"/>
        <v>0</v>
      </c>
      <c r="D279" s="443">
        <f t="shared" si="30"/>
        <v>0</v>
      </c>
      <c r="E279" s="443">
        <f t="shared" si="32"/>
        <v>0</v>
      </c>
      <c r="F279" s="443">
        <f t="shared" si="33"/>
        <v>0</v>
      </c>
      <c r="G279" s="443">
        <f t="shared" si="31"/>
        <v>0</v>
      </c>
      <c r="H279" s="444">
        <f t="shared" si="34"/>
        <v>0</v>
      </c>
      <c r="I279" s="836"/>
    </row>
    <row r="280" spans="1:9" ht="15" customHeight="1" x14ac:dyDescent="0.65">
      <c r="A280" s="441">
        <v>269</v>
      </c>
      <c r="B280" s="442">
        <f t="shared" si="28"/>
        <v>52352</v>
      </c>
      <c r="C280" s="443">
        <f t="shared" si="29"/>
        <v>0</v>
      </c>
      <c r="D280" s="443">
        <f t="shared" si="30"/>
        <v>0</v>
      </c>
      <c r="E280" s="443">
        <f t="shared" si="32"/>
        <v>0</v>
      </c>
      <c r="F280" s="443">
        <f t="shared" si="33"/>
        <v>0</v>
      </c>
      <c r="G280" s="443">
        <f t="shared" si="31"/>
        <v>0</v>
      </c>
      <c r="H280" s="444">
        <f t="shared" si="34"/>
        <v>0</v>
      </c>
      <c r="I280" s="836"/>
    </row>
    <row r="281" spans="1:9" ht="15" customHeight="1" x14ac:dyDescent="0.65">
      <c r="A281" s="441">
        <v>270</v>
      </c>
      <c r="B281" s="442">
        <f t="shared" si="28"/>
        <v>52383</v>
      </c>
      <c r="C281" s="443">
        <f t="shared" si="29"/>
        <v>0</v>
      </c>
      <c r="D281" s="443">
        <f t="shared" si="30"/>
        <v>0</v>
      </c>
      <c r="E281" s="443">
        <f t="shared" si="32"/>
        <v>0</v>
      </c>
      <c r="F281" s="443">
        <f t="shared" si="33"/>
        <v>0</v>
      </c>
      <c r="G281" s="443">
        <f t="shared" si="31"/>
        <v>0</v>
      </c>
      <c r="H281" s="444">
        <f t="shared" si="34"/>
        <v>0</v>
      </c>
      <c r="I281" s="836"/>
    </row>
    <row r="282" spans="1:9" ht="15" customHeight="1" x14ac:dyDescent="0.65">
      <c r="A282" s="441">
        <v>271</v>
      </c>
      <c r="B282" s="442">
        <f t="shared" si="28"/>
        <v>52413</v>
      </c>
      <c r="C282" s="443">
        <f t="shared" si="29"/>
        <v>0</v>
      </c>
      <c r="D282" s="443">
        <f t="shared" si="30"/>
        <v>0</v>
      </c>
      <c r="E282" s="443">
        <f t="shared" si="32"/>
        <v>0</v>
      </c>
      <c r="F282" s="443">
        <f t="shared" si="33"/>
        <v>0</v>
      </c>
      <c r="G282" s="443">
        <f t="shared" si="31"/>
        <v>0</v>
      </c>
      <c r="H282" s="444">
        <f t="shared" si="34"/>
        <v>0</v>
      </c>
      <c r="I282" s="836"/>
    </row>
    <row r="283" spans="1:9" ht="15" customHeight="1" x14ac:dyDescent="0.65">
      <c r="A283" s="441">
        <v>272</v>
      </c>
      <c r="B283" s="442">
        <f t="shared" si="28"/>
        <v>52444</v>
      </c>
      <c r="C283" s="443">
        <f t="shared" si="29"/>
        <v>0</v>
      </c>
      <c r="D283" s="443">
        <f t="shared" si="30"/>
        <v>0</v>
      </c>
      <c r="E283" s="443">
        <f t="shared" si="32"/>
        <v>0</v>
      </c>
      <c r="F283" s="443">
        <f t="shared" si="33"/>
        <v>0</v>
      </c>
      <c r="G283" s="443">
        <f t="shared" si="31"/>
        <v>0</v>
      </c>
      <c r="H283" s="444">
        <f t="shared" si="34"/>
        <v>0</v>
      </c>
      <c r="I283" s="836"/>
    </row>
    <row r="284" spans="1:9" ht="15" customHeight="1" x14ac:dyDescent="0.65">
      <c r="A284" s="441">
        <v>273</v>
      </c>
      <c r="B284" s="442">
        <f t="shared" si="28"/>
        <v>52475</v>
      </c>
      <c r="C284" s="443">
        <f t="shared" si="29"/>
        <v>0</v>
      </c>
      <c r="D284" s="443">
        <f t="shared" si="30"/>
        <v>0</v>
      </c>
      <c r="E284" s="443">
        <f t="shared" si="32"/>
        <v>0</v>
      </c>
      <c r="F284" s="443">
        <f t="shared" si="33"/>
        <v>0</v>
      </c>
      <c r="G284" s="443">
        <f t="shared" si="31"/>
        <v>0</v>
      </c>
      <c r="H284" s="444">
        <f t="shared" si="34"/>
        <v>0</v>
      </c>
      <c r="I284" s="836"/>
    </row>
    <row r="285" spans="1:9" ht="15" customHeight="1" x14ac:dyDescent="0.65">
      <c r="A285" s="441">
        <v>274</v>
      </c>
      <c r="B285" s="442">
        <f t="shared" si="28"/>
        <v>52505</v>
      </c>
      <c r="C285" s="443">
        <f t="shared" si="29"/>
        <v>0</v>
      </c>
      <c r="D285" s="443">
        <f t="shared" si="30"/>
        <v>0</v>
      </c>
      <c r="E285" s="443">
        <f t="shared" si="32"/>
        <v>0</v>
      </c>
      <c r="F285" s="443">
        <f t="shared" si="33"/>
        <v>0</v>
      </c>
      <c r="G285" s="443">
        <f t="shared" si="31"/>
        <v>0</v>
      </c>
      <c r="H285" s="444">
        <f t="shared" si="34"/>
        <v>0</v>
      </c>
      <c r="I285" s="836"/>
    </row>
    <row r="286" spans="1:9" ht="15" customHeight="1" x14ac:dyDescent="0.65">
      <c r="A286" s="441">
        <v>275</v>
      </c>
      <c r="B286" s="442">
        <f t="shared" si="28"/>
        <v>52536</v>
      </c>
      <c r="C286" s="443">
        <f t="shared" si="29"/>
        <v>0</v>
      </c>
      <c r="D286" s="443">
        <f t="shared" si="30"/>
        <v>0</v>
      </c>
      <c r="E286" s="443">
        <f t="shared" si="32"/>
        <v>0</v>
      </c>
      <c r="F286" s="443">
        <f t="shared" si="33"/>
        <v>0</v>
      </c>
      <c r="G286" s="443">
        <f t="shared" si="31"/>
        <v>0</v>
      </c>
      <c r="H286" s="444">
        <f t="shared" si="34"/>
        <v>0</v>
      </c>
      <c r="I286" s="836"/>
    </row>
    <row r="287" spans="1:9" ht="15" customHeight="1" x14ac:dyDescent="0.65">
      <c r="A287" s="441">
        <v>276</v>
      </c>
      <c r="B287" s="442">
        <f t="shared" si="28"/>
        <v>52566</v>
      </c>
      <c r="C287" s="443">
        <f t="shared" si="29"/>
        <v>0</v>
      </c>
      <c r="D287" s="443">
        <f t="shared" si="30"/>
        <v>0</v>
      </c>
      <c r="E287" s="443">
        <f t="shared" si="32"/>
        <v>0</v>
      </c>
      <c r="F287" s="443">
        <f t="shared" si="33"/>
        <v>0</v>
      </c>
      <c r="G287" s="443">
        <f t="shared" si="31"/>
        <v>0</v>
      </c>
      <c r="H287" s="444">
        <f t="shared" si="34"/>
        <v>0</v>
      </c>
      <c r="I287" s="836"/>
    </row>
    <row r="288" spans="1:9" ht="15" customHeight="1" x14ac:dyDescent="0.65">
      <c r="A288" s="441">
        <v>277</v>
      </c>
      <c r="B288" s="442">
        <f t="shared" si="28"/>
        <v>52597</v>
      </c>
      <c r="C288" s="443">
        <f t="shared" si="29"/>
        <v>0</v>
      </c>
      <c r="D288" s="443">
        <f t="shared" si="30"/>
        <v>0</v>
      </c>
      <c r="E288" s="443">
        <f t="shared" si="32"/>
        <v>0</v>
      </c>
      <c r="F288" s="443">
        <f t="shared" si="33"/>
        <v>0</v>
      </c>
      <c r="G288" s="443">
        <f t="shared" si="31"/>
        <v>0</v>
      </c>
      <c r="H288" s="444">
        <f t="shared" si="34"/>
        <v>0</v>
      </c>
      <c r="I288" s="836" t="s">
        <v>443</v>
      </c>
    </row>
    <row r="289" spans="1:9" ht="15" customHeight="1" x14ac:dyDescent="0.65">
      <c r="A289" s="441">
        <v>278</v>
      </c>
      <c r="B289" s="442">
        <f t="shared" si="28"/>
        <v>52628</v>
      </c>
      <c r="C289" s="443">
        <f t="shared" si="29"/>
        <v>0</v>
      </c>
      <c r="D289" s="443">
        <f t="shared" si="30"/>
        <v>0</v>
      </c>
      <c r="E289" s="443">
        <f t="shared" si="32"/>
        <v>0</v>
      </c>
      <c r="F289" s="443">
        <f t="shared" si="33"/>
        <v>0</v>
      </c>
      <c r="G289" s="443">
        <f t="shared" si="31"/>
        <v>0</v>
      </c>
      <c r="H289" s="444">
        <f t="shared" si="34"/>
        <v>0</v>
      </c>
      <c r="I289" s="836"/>
    </row>
    <row r="290" spans="1:9" ht="15" customHeight="1" x14ac:dyDescent="0.65">
      <c r="A290" s="441">
        <v>279</v>
      </c>
      <c r="B290" s="442">
        <f t="shared" si="28"/>
        <v>52657</v>
      </c>
      <c r="C290" s="443">
        <f t="shared" si="29"/>
        <v>0</v>
      </c>
      <c r="D290" s="443">
        <f t="shared" si="30"/>
        <v>0</v>
      </c>
      <c r="E290" s="443">
        <f t="shared" si="32"/>
        <v>0</v>
      </c>
      <c r="F290" s="443">
        <f t="shared" si="33"/>
        <v>0</v>
      </c>
      <c r="G290" s="443">
        <f t="shared" si="31"/>
        <v>0</v>
      </c>
      <c r="H290" s="444">
        <f t="shared" si="34"/>
        <v>0</v>
      </c>
      <c r="I290" s="836"/>
    </row>
    <row r="291" spans="1:9" ht="15" customHeight="1" x14ac:dyDescent="0.65">
      <c r="A291" s="441">
        <v>280</v>
      </c>
      <c r="B291" s="442">
        <f t="shared" si="28"/>
        <v>52688</v>
      </c>
      <c r="C291" s="443">
        <f t="shared" si="29"/>
        <v>0</v>
      </c>
      <c r="D291" s="443">
        <f t="shared" si="30"/>
        <v>0</v>
      </c>
      <c r="E291" s="443">
        <f t="shared" si="32"/>
        <v>0</v>
      </c>
      <c r="F291" s="443">
        <f t="shared" si="33"/>
        <v>0</v>
      </c>
      <c r="G291" s="443">
        <f t="shared" si="31"/>
        <v>0</v>
      </c>
      <c r="H291" s="444">
        <f t="shared" si="34"/>
        <v>0</v>
      </c>
      <c r="I291" s="836"/>
    </row>
    <row r="292" spans="1:9" ht="15" customHeight="1" x14ac:dyDescent="0.65">
      <c r="A292" s="441">
        <v>281</v>
      </c>
      <c r="B292" s="442">
        <f t="shared" si="28"/>
        <v>52718</v>
      </c>
      <c r="C292" s="443">
        <f t="shared" si="29"/>
        <v>0</v>
      </c>
      <c r="D292" s="443">
        <f t="shared" si="30"/>
        <v>0</v>
      </c>
      <c r="E292" s="443">
        <f t="shared" si="32"/>
        <v>0</v>
      </c>
      <c r="F292" s="443">
        <f t="shared" si="33"/>
        <v>0</v>
      </c>
      <c r="G292" s="443">
        <f t="shared" si="31"/>
        <v>0</v>
      </c>
      <c r="H292" s="444">
        <f t="shared" si="34"/>
        <v>0</v>
      </c>
      <c r="I292" s="836"/>
    </row>
    <row r="293" spans="1:9" ht="15" customHeight="1" x14ac:dyDescent="0.65">
      <c r="A293" s="441">
        <v>282</v>
      </c>
      <c r="B293" s="442">
        <f t="shared" si="28"/>
        <v>52749</v>
      </c>
      <c r="C293" s="443">
        <f t="shared" si="29"/>
        <v>0</v>
      </c>
      <c r="D293" s="443">
        <f t="shared" si="30"/>
        <v>0</v>
      </c>
      <c r="E293" s="443">
        <f t="shared" si="32"/>
        <v>0</v>
      </c>
      <c r="F293" s="443">
        <f t="shared" si="33"/>
        <v>0</v>
      </c>
      <c r="G293" s="443">
        <f t="shared" si="31"/>
        <v>0</v>
      </c>
      <c r="H293" s="444">
        <f t="shared" si="34"/>
        <v>0</v>
      </c>
      <c r="I293" s="836"/>
    </row>
    <row r="294" spans="1:9" ht="15" customHeight="1" x14ac:dyDescent="0.65">
      <c r="A294" s="441">
        <v>283</v>
      </c>
      <c r="B294" s="442">
        <f t="shared" si="28"/>
        <v>52779</v>
      </c>
      <c r="C294" s="443">
        <f t="shared" si="29"/>
        <v>0</v>
      </c>
      <c r="D294" s="443">
        <f t="shared" si="30"/>
        <v>0</v>
      </c>
      <c r="E294" s="443">
        <f t="shared" si="32"/>
        <v>0</v>
      </c>
      <c r="F294" s="443">
        <f t="shared" si="33"/>
        <v>0</v>
      </c>
      <c r="G294" s="443">
        <f t="shared" si="31"/>
        <v>0</v>
      </c>
      <c r="H294" s="444">
        <f t="shared" si="34"/>
        <v>0</v>
      </c>
      <c r="I294" s="836"/>
    </row>
    <row r="295" spans="1:9" ht="15" customHeight="1" x14ac:dyDescent="0.65">
      <c r="A295" s="441">
        <v>284</v>
      </c>
      <c r="B295" s="442">
        <f t="shared" si="28"/>
        <v>52810</v>
      </c>
      <c r="C295" s="443">
        <f t="shared" si="29"/>
        <v>0</v>
      </c>
      <c r="D295" s="443">
        <f t="shared" si="30"/>
        <v>0</v>
      </c>
      <c r="E295" s="443">
        <f t="shared" si="32"/>
        <v>0</v>
      </c>
      <c r="F295" s="443">
        <f t="shared" si="33"/>
        <v>0</v>
      </c>
      <c r="G295" s="443">
        <f t="shared" si="31"/>
        <v>0</v>
      </c>
      <c r="H295" s="444">
        <f t="shared" si="34"/>
        <v>0</v>
      </c>
      <c r="I295" s="836"/>
    </row>
    <row r="296" spans="1:9" ht="15" customHeight="1" x14ac:dyDescent="0.65">
      <c r="A296" s="441">
        <v>285</v>
      </c>
      <c r="B296" s="442">
        <f t="shared" si="28"/>
        <v>52841</v>
      </c>
      <c r="C296" s="443">
        <f t="shared" si="29"/>
        <v>0</v>
      </c>
      <c r="D296" s="443">
        <f t="shared" si="30"/>
        <v>0</v>
      </c>
      <c r="E296" s="443">
        <f t="shared" si="32"/>
        <v>0</v>
      </c>
      <c r="F296" s="443">
        <f t="shared" si="33"/>
        <v>0</v>
      </c>
      <c r="G296" s="443">
        <f t="shared" si="31"/>
        <v>0</v>
      </c>
      <c r="H296" s="444">
        <f t="shared" si="34"/>
        <v>0</v>
      </c>
      <c r="I296" s="836"/>
    </row>
    <row r="297" spans="1:9" ht="15" customHeight="1" x14ac:dyDescent="0.65">
      <c r="A297" s="441">
        <v>286</v>
      </c>
      <c r="B297" s="442">
        <f t="shared" si="28"/>
        <v>52871</v>
      </c>
      <c r="C297" s="443">
        <f t="shared" si="29"/>
        <v>0</v>
      </c>
      <c r="D297" s="443">
        <f t="shared" si="30"/>
        <v>0</v>
      </c>
      <c r="E297" s="443">
        <f t="shared" si="32"/>
        <v>0</v>
      </c>
      <c r="F297" s="443">
        <f t="shared" si="33"/>
        <v>0</v>
      </c>
      <c r="G297" s="443">
        <f t="shared" si="31"/>
        <v>0</v>
      </c>
      <c r="H297" s="444">
        <f t="shared" si="34"/>
        <v>0</v>
      </c>
      <c r="I297" s="836"/>
    </row>
    <row r="298" spans="1:9" ht="15" customHeight="1" x14ac:dyDescent="0.65">
      <c r="A298" s="441">
        <v>287</v>
      </c>
      <c r="B298" s="442">
        <f t="shared" si="28"/>
        <v>52902</v>
      </c>
      <c r="C298" s="443">
        <f t="shared" si="29"/>
        <v>0</v>
      </c>
      <c r="D298" s="443">
        <f t="shared" si="30"/>
        <v>0</v>
      </c>
      <c r="E298" s="443">
        <f t="shared" si="32"/>
        <v>0</v>
      </c>
      <c r="F298" s="443">
        <f t="shared" si="33"/>
        <v>0</v>
      </c>
      <c r="G298" s="443">
        <f t="shared" si="31"/>
        <v>0</v>
      </c>
      <c r="H298" s="444">
        <f t="shared" si="34"/>
        <v>0</v>
      </c>
      <c r="I298" s="836"/>
    </row>
    <row r="299" spans="1:9" ht="15" customHeight="1" x14ac:dyDescent="0.65">
      <c r="A299" s="441">
        <v>288</v>
      </c>
      <c r="B299" s="442">
        <f t="shared" si="28"/>
        <v>52932</v>
      </c>
      <c r="C299" s="443">
        <f t="shared" si="29"/>
        <v>0</v>
      </c>
      <c r="D299" s="443">
        <f t="shared" si="30"/>
        <v>0</v>
      </c>
      <c r="E299" s="443">
        <f t="shared" si="32"/>
        <v>0</v>
      </c>
      <c r="F299" s="443">
        <f t="shared" si="33"/>
        <v>0</v>
      </c>
      <c r="G299" s="443">
        <f t="shared" si="31"/>
        <v>0</v>
      </c>
      <c r="H299" s="444">
        <f t="shared" si="34"/>
        <v>0</v>
      </c>
      <c r="I299" s="836"/>
    </row>
    <row r="300" spans="1:9" ht="15" customHeight="1" x14ac:dyDescent="0.65">
      <c r="A300" s="441">
        <v>289</v>
      </c>
      <c r="B300" s="442">
        <f t="shared" si="28"/>
        <v>52963</v>
      </c>
      <c r="C300" s="443">
        <f t="shared" si="29"/>
        <v>0</v>
      </c>
      <c r="D300" s="443">
        <f t="shared" si="30"/>
        <v>0</v>
      </c>
      <c r="E300" s="443">
        <f t="shared" si="32"/>
        <v>0</v>
      </c>
      <c r="F300" s="443">
        <f t="shared" si="33"/>
        <v>0</v>
      </c>
      <c r="G300" s="443">
        <f t="shared" si="31"/>
        <v>0</v>
      </c>
      <c r="H300" s="444">
        <f t="shared" si="34"/>
        <v>0</v>
      </c>
      <c r="I300" s="836" t="s">
        <v>444</v>
      </c>
    </row>
    <row r="301" spans="1:9" ht="15" customHeight="1" x14ac:dyDescent="0.65">
      <c r="A301" s="441">
        <v>290</v>
      </c>
      <c r="B301" s="442">
        <f t="shared" si="28"/>
        <v>52994</v>
      </c>
      <c r="C301" s="443">
        <f t="shared" si="29"/>
        <v>0</v>
      </c>
      <c r="D301" s="443">
        <f t="shared" si="30"/>
        <v>0</v>
      </c>
      <c r="E301" s="443">
        <f t="shared" si="32"/>
        <v>0</v>
      </c>
      <c r="F301" s="443">
        <f t="shared" si="33"/>
        <v>0</v>
      </c>
      <c r="G301" s="443">
        <f t="shared" si="31"/>
        <v>0</v>
      </c>
      <c r="H301" s="444">
        <f t="shared" si="34"/>
        <v>0</v>
      </c>
      <c r="I301" s="836"/>
    </row>
    <row r="302" spans="1:9" ht="15" customHeight="1" x14ac:dyDescent="0.65">
      <c r="A302" s="441">
        <v>291</v>
      </c>
      <c r="B302" s="442">
        <f t="shared" si="28"/>
        <v>53022</v>
      </c>
      <c r="C302" s="443">
        <f t="shared" si="29"/>
        <v>0</v>
      </c>
      <c r="D302" s="443">
        <f t="shared" si="30"/>
        <v>0</v>
      </c>
      <c r="E302" s="443">
        <f t="shared" si="32"/>
        <v>0</v>
      </c>
      <c r="F302" s="443">
        <f t="shared" si="33"/>
        <v>0</v>
      </c>
      <c r="G302" s="443">
        <f t="shared" si="31"/>
        <v>0</v>
      </c>
      <c r="H302" s="444">
        <f t="shared" si="34"/>
        <v>0</v>
      </c>
      <c r="I302" s="836"/>
    </row>
    <row r="303" spans="1:9" ht="15" customHeight="1" x14ac:dyDescent="0.65">
      <c r="A303" s="441">
        <v>292</v>
      </c>
      <c r="B303" s="442">
        <f t="shared" si="28"/>
        <v>53053</v>
      </c>
      <c r="C303" s="443">
        <f t="shared" si="29"/>
        <v>0</v>
      </c>
      <c r="D303" s="443">
        <f t="shared" si="30"/>
        <v>0</v>
      </c>
      <c r="E303" s="443">
        <f t="shared" si="32"/>
        <v>0</v>
      </c>
      <c r="F303" s="443">
        <f t="shared" si="33"/>
        <v>0</v>
      </c>
      <c r="G303" s="443">
        <f t="shared" si="31"/>
        <v>0</v>
      </c>
      <c r="H303" s="444">
        <f t="shared" si="34"/>
        <v>0</v>
      </c>
      <c r="I303" s="836"/>
    </row>
    <row r="304" spans="1:9" ht="15" customHeight="1" x14ac:dyDescent="0.65">
      <c r="A304" s="441">
        <v>293</v>
      </c>
      <c r="B304" s="442">
        <f t="shared" si="28"/>
        <v>53083</v>
      </c>
      <c r="C304" s="443">
        <f t="shared" si="29"/>
        <v>0</v>
      </c>
      <c r="D304" s="443">
        <f t="shared" si="30"/>
        <v>0</v>
      </c>
      <c r="E304" s="443">
        <f t="shared" si="32"/>
        <v>0</v>
      </c>
      <c r="F304" s="443">
        <f t="shared" si="33"/>
        <v>0</v>
      </c>
      <c r="G304" s="443">
        <f t="shared" si="31"/>
        <v>0</v>
      </c>
      <c r="H304" s="444">
        <f t="shared" si="34"/>
        <v>0</v>
      </c>
      <c r="I304" s="836"/>
    </row>
    <row r="305" spans="1:9" ht="15" customHeight="1" x14ac:dyDescent="0.65">
      <c r="A305" s="441">
        <v>294</v>
      </c>
      <c r="B305" s="442">
        <f t="shared" si="28"/>
        <v>53114</v>
      </c>
      <c r="C305" s="443">
        <f t="shared" si="29"/>
        <v>0</v>
      </c>
      <c r="D305" s="443">
        <f t="shared" si="30"/>
        <v>0</v>
      </c>
      <c r="E305" s="443">
        <f t="shared" si="32"/>
        <v>0</v>
      </c>
      <c r="F305" s="443">
        <f t="shared" si="33"/>
        <v>0</v>
      </c>
      <c r="G305" s="443">
        <f t="shared" si="31"/>
        <v>0</v>
      </c>
      <c r="H305" s="444">
        <f t="shared" si="34"/>
        <v>0</v>
      </c>
      <c r="I305" s="836"/>
    </row>
    <row r="306" spans="1:9" ht="15" customHeight="1" x14ac:dyDescent="0.65">
      <c r="A306" s="441">
        <v>295</v>
      </c>
      <c r="B306" s="442">
        <f t="shared" si="28"/>
        <v>53144</v>
      </c>
      <c r="C306" s="443">
        <f t="shared" si="29"/>
        <v>0</v>
      </c>
      <c r="D306" s="443">
        <f t="shared" si="30"/>
        <v>0</v>
      </c>
      <c r="E306" s="443">
        <f t="shared" si="32"/>
        <v>0</v>
      </c>
      <c r="F306" s="443">
        <f t="shared" si="33"/>
        <v>0</v>
      </c>
      <c r="G306" s="443">
        <f t="shared" si="31"/>
        <v>0</v>
      </c>
      <c r="H306" s="444">
        <f t="shared" si="34"/>
        <v>0</v>
      </c>
      <c r="I306" s="836"/>
    </row>
    <row r="307" spans="1:9" ht="15" customHeight="1" x14ac:dyDescent="0.65">
      <c r="A307" s="441">
        <v>296</v>
      </c>
      <c r="B307" s="442">
        <f t="shared" si="28"/>
        <v>53175</v>
      </c>
      <c r="C307" s="443">
        <f t="shared" si="29"/>
        <v>0</v>
      </c>
      <c r="D307" s="443">
        <f t="shared" si="30"/>
        <v>0</v>
      </c>
      <c r="E307" s="443">
        <f t="shared" si="32"/>
        <v>0</v>
      </c>
      <c r="F307" s="443">
        <f t="shared" si="33"/>
        <v>0</v>
      </c>
      <c r="G307" s="443">
        <f t="shared" si="31"/>
        <v>0</v>
      </c>
      <c r="H307" s="444">
        <f t="shared" si="34"/>
        <v>0</v>
      </c>
      <c r="I307" s="836"/>
    </row>
    <row r="308" spans="1:9" ht="15" customHeight="1" x14ac:dyDescent="0.65">
      <c r="A308" s="441">
        <v>297</v>
      </c>
      <c r="B308" s="442">
        <f t="shared" si="28"/>
        <v>53206</v>
      </c>
      <c r="C308" s="443">
        <f t="shared" si="29"/>
        <v>0</v>
      </c>
      <c r="D308" s="443">
        <f t="shared" si="30"/>
        <v>0</v>
      </c>
      <c r="E308" s="443">
        <f t="shared" si="32"/>
        <v>0</v>
      </c>
      <c r="F308" s="443">
        <f t="shared" si="33"/>
        <v>0</v>
      </c>
      <c r="G308" s="443">
        <f t="shared" si="31"/>
        <v>0</v>
      </c>
      <c r="H308" s="444">
        <f t="shared" si="34"/>
        <v>0</v>
      </c>
      <c r="I308" s="836"/>
    </row>
    <row r="309" spans="1:9" ht="15" customHeight="1" x14ac:dyDescent="0.65">
      <c r="A309" s="441">
        <v>298</v>
      </c>
      <c r="B309" s="442">
        <f t="shared" si="28"/>
        <v>53236</v>
      </c>
      <c r="C309" s="443">
        <f t="shared" si="29"/>
        <v>0</v>
      </c>
      <c r="D309" s="443">
        <f t="shared" si="30"/>
        <v>0</v>
      </c>
      <c r="E309" s="443">
        <f t="shared" si="32"/>
        <v>0</v>
      </c>
      <c r="F309" s="443">
        <f t="shared" si="33"/>
        <v>0</v>
      </c>
      <c r="G309" s="443">
        <f t="shared" si="31"/>
        <v>0</v>
      </c>
      <c r="H309" s="444">
        <f t="shared" si="34"/>
        <v>0</v>
      </c>
      <c r="I309" s="836"/>
    </row>
    <row r="310" spans="1:9" ht="15" customHeight="1" x14ac:dyDescent="0.65">
      <c r="A310" s="441">
        <v>299</v>
      </c>
      <c r="B310" s="442">
        <f t="shared" si="28"/>
        <v>53267</v>
      </c>
      <c r="C310" s="443">
        <f t="shared" si="29"/>
        <v>0</v>
      </c>
      <c r="D310" s="443">
        <f t="shared" si="30"/>
        <v>0</v>
      </c>
      <c r="E310" s="443">
        <f t="shared" si="32"/>
        <v>0</v>
      </c>
      <c r="F310" s="443">
        <f t="shared" si="33"/>
        <v>0</v>
      </c>
      <c r="G310" s="443">
        <f t="shared" si="31"/>
        <v>0</v>
      </c>
      <c r="H310" s="444">
        <f t="shared" si="34"/>
        <v>0</v>
      </c>
      <c r="I310" s="836"/>
    </row>
    <row r="311" spans="1:9" ht="15" customHeight="1" x14ac:dyDescent="0.65">
      <c r="A311" s="441">
        <v>300</v>
      </c>
      <c r="B311" s="442">
        <f t="shared" si="28"/>
        <v>53297</v>
      </c>
      <c r="C311" s="443">
        <f t="shared" si="29"/>
        <v>0</v>
      </c>
      <c r="D311" s="443">
        <f t="shared" si="30"/>
        <v>0</v>
      </c>
      <c r="E311" s="443">
        <f t="shared" si="32"/>
        <v>0</v>
      </c>
      <c r="F311" s="443">
        <f t="shared" si="33"/>
        <v>0</v>
      </c>
      <c r="G311" s="443">
        <f t="shared" si="31"/>
        <v>0</v>
      </c>
      <c r="H311" s="444">
        <f t="shared" si="34"/>
        <v>0</v>
      </c>
      <c r="I311" s="836"/>
    </row>
    <row r="312" spans="1:9" ht="15" customHeight="1" x14ac:dyDescent="0.65">
      <c r="A312" s="441">
        <v>301</v>
      </c>
      <c r="B312" s="442">
        <f t="shared" si="28"/>
        <v>53328</v>
      </c>
      <c r="C312" s="443">
        <f t="shared" si="29"/>
        <v>0</v>
      </c>
      <c r="D312" s="443">
        <f t="shared" si="30"/>
        <v>0</v>
      </c>
      <c r="E312" s="443">
        <f t="shared" si="32"/>
        <v>0</v>
      </c>
      <c r="F312" s="443">
        <f t="shared" si="33"/>
        <v>0</v>
      </c>
      <c r="G312" s="443">
        <f t="shared" si="31"/>
        <v>0</v>
      </c>
      <c r="H312" s="444">
        <f t="shared" si="34"/>
        <v>0</v>
      </c>
      <c r="I312" s="836" t="s">
        <v>445</v>
      </c>
    </row>
    <row r="313" spans="1:9" ht="15" customHeight="1" x14ac:dyDescent="0.65">
      <c r="A313" s="441">
        <v>302</v>
      </c>
      <c r="B313" s="442">
        <f t="shared" si="28"/>
        <v>53359</v>
      </c>
      <c r="C313" s="443">
        <f t="shared" si="29"/>
        <v>0</v>
      </c>
      <c r="D313" s="443">
        <f t="shared" si="30"/>
        <v>0</v>
      </c>
      <c r="E313" s="443">
        <f t="shared" si="32"/>
        <v>0</v>
      </c>
      <c r="F313" s="443">
        <f t="shared" si="33"/>
        <v>0</v>
      </c>
      <c r="G313" s="443">
        <f t="shared" si="31"/>
        <v>0</v>
      </c>
      <c r="H313" s="444">
        <f t="shared" si="34"/>
        <v>0</v>
      </c>
      <c r="I313" s="836"/>
    </row>
    <row r="314" spans="1:9" ht="15" customHeight="1" x14ac:dyDescent="0.65">
      <c r="A314" s="441">
        <v>303</v>
      </c>
      <c r="B314" s="442">
        <f t="shared" si="28"/>
        <v>53387</v>
      </c>
      <c r="C314" s="443">
        <f t="shared" si="29"/>
        <v>0</v>
      </c>
      <c r="D314" s="443">
        <f t="shared" si="30"/>
        <v>0</v>
      </c>
      <c r="E314" s="443">
        <f t="shared" si="32"/>
        <v>0</v>
      </c>
      <c r="F314" s="443">
        <f t="shared" si="33"/>
        <v>0</v>
      </c>
      <c r="G314" s="443">
        <f t="shared" si="31"/>
        <v>0</v>
      </c>
      <c r="H314" s="444">
        <f t="shared" si="34"/>
        <v>0</v>
      </c>
      <c r="I314" s="836"/>
    </row>
    <row r="315" spans="1:9" ht="15" customHeight="1" x14ac:dyDescent="0.65">
      <c r="A315" s="441">
        <v>304</v>
      </c>
      <c r="B315" s="442">
        <f t="shared" si="28"/>
        <v>53418</v>
      </c>
      <c r="C315" s="443">
        <f t="shared" si="29"/>
        <v>0</v>
      </c>
      <c r="D315" s="443">
        <f t="shared" si="30"/>
        <v>0</v>
      </c>
      <c r="E315" s="443">
        <f t="shared" si="32"/>
        <v>0</v>
      </c>
      <c r="F315" s="443">
        <f t="shared" si="33"/>
        <v>0</v>
      </c>
      <c r="G315" s="443">
        <f t="shared" si="31"/>
        <v>0</v>
      </c>
      <c r="H315" s="444">
        <f t="shared" si="34"/>
        <v>0</v>
      </c>
      <c r="I315" s="836"/>
    </row>
    <row r="316" spans="1:9" ht="15" customHeight="1" x14ac:dyDescent="0.65">
      <c r="A316" s="441">
        <v>305</v>
      </c>
      <c r="B316" s="442">
        <f t="shared" si="28"/>
        <v>53448</v>
      </c>
      <c r="C316" s="443">
        <f t="shared" si="29"/>
        <v>0</v>
      </c>
      <c r="D316" s="443">
        <f t="shared" si="30"/>
        <v>0</v>
      </c>
      <c r="E316" s="443">
        <f t="shared" si="32"/>
        <v>0</v>
      </c>
      <c r="F316" s="443">
        <f t="shared" si="33"/>
        <v>0</v>
      </c>
      <c r="G316" s="443">
        <f t="shared" si="31"/>
        <v>0</v>
      </c>
      <c r="H316" s="444">
        <f t="shared" si="34"/>
        <v>0</v>
      </c>
      <c r="I316" s="836"/>
    </row>
    <row r="317" spans="1:9" ht="15" customHeight="1" x14ac:dyDescent="0.65">
      <c r="A317" s="441">
        <v>306</v>
      </c>
      <c r="B317" s="442">
        <f t="shared" si="28"/>
        <v>53479</v>
      </c>
      <c r="C317" s="443">
        <f t="shared" si="29"/>
        <v>0</v>
      </c>
      <c r="D317" s="443">
        <f t="shared" si="30"/>
        <v>0</v>
      </c>
      <c r="E317" s="443">
        <f t="shared" si="32"/>
        <v>0</v>
      </c>
      <c r="F317" s="443">
        <f t="shared" si="33"/>
        <v>0</v>
      </c>
      <c r="G317" s="443">
        <f t="shared" si="31"/>
        <v>0</v>
      </c>
      <c r="H317" s="444">
        <f t="shared" si="34"/>
        <v>0</v>
      </c>
      <c r="I317" s="836"/>
    </row>
    <row r="318" spans="1:9" ht="15" customHeight="1" x14ac:dyDescent="0.65">
      <c r="A318" s="441">
        <v>307</v>
      </c>
      <c r="B318" s="442">
        <f t="shared" si="28"/>
        <v>53509</v>
      </c>
      <c r="C318" s="443">
        <f t="shared" si="29"/>
        <v>0</v>
      </c>
      <c r="D318" s="443">
        <f t="shared" si="30"/>
        <v>0</v>
      </c>
      <c r="E318" s="443">
        <f t="shared" si="32"/>
        <v>0</v>
      </c>
      <c r="F318" s="443">
        <f t="shared" si="33"/>
        <v>0</v>
      </c>
      <c r="G318" s="443">
        <f t="shared" si="31"/>
        <v>0</v>
      </c>
      <c r="H318" s="444">
        <f t="shared" si="34"/>
        <v>0</v>
      </c>
      <c r="I318" s="836"/>
    </row>
    <row r="319" spans="1:9" ht="15" customHeight="1" x14ac:dyDescent="0.65">
      <c r="A319" s="441">
        <v>308</v>
      </c>
      <c r="B319" s="442">
        <f t="shared" si="28"/>
        <v>53540</v>
      </c>
      <c r="C319" s="443">
        <f t="shared" si="29"/>
        <v>0</v>
      </c>
      <c r="D319" s="443">
        <f t="shared" si="30"/>
        <v>0</v>
      </c>
      <c r="E319" s="443">
        <f t="shared" si="32"/>
        <v>0</v>
      </c>
      <c r="F319" s="443">
        <f t="shared" si="33"/>
        <v>0</v>
      </c>
      <c r="G319" s="443">
        <f t="shared" si="31"/>
        <v>0</v>
      </c>
      <c r="H319" s="444">
        <f t="shared" si="34"/>
        <v>0</v>
      </c>
      <c r="I319" s="836"/>
    </row>
    <row r="320" spans="1:9" ht="15" customHeight="1" x14ac:dyDescent="0.65">
      <c r="A320" s="441">
        <v>309</v>
      </c>
      <c r="B320" s="442">
        <f t="shared" si="28"/>
        <v>53571</v>
      </c>
      <c r="C320" s="443">
        <f t="shared" si="29"/>
        <v>0</v>
      </c>
      <c r="D320" s="443">
        <f t="shared" si="30"/>
        <v>0</v>
      </c>
      <c r="E320" s="443">
        <f t="shared" si="32"/>
        <v>0</v>
      </c>
      <c r="F320" s="443">
        <f t="shared" si="33"/>
        <v>0</v>
      </c>
      <c r="G320" s="443">
        <f t="shared" si="31"/>
        <v>0</v>
      </c>
      <c r="H320" s="444">
        <f t="shared" si="34"/>
        <v>0</v>
      </c>
      <c r="I320" s="836"/>
    </row>
    <row r="321" spans="1:9" ht="15" customHeight="1" x14ac:dyDescent="0.65">
      <c r="A321" s="441">
        <v>310</v>
      </c>
      <c r="B321" s="442">
        <f t="shared" si="28"/>
        <v>53601</v>
      </c>
      <c r="C321" s="443">
        <f t="shared" si="29"/>
        <v>0</v>
      </c>
      <c r="D321" s="443">
        <f t="shared" si="30"/>
        <v>0</v>
      </c>
      <c r="E321" s="443">
        <f t="shared" si="32"/>
        <v>0</v>
      </c>
      <c r="F321" s="443">
        <f t="shared" si="33"/>
        <v>0</v>
      </c>
      <c r="G321" s="443">
        <f t="shared" si="31"/>
        <v>0</v>
      </c>
      <c r="H321" s="444">
        <f t="shared" si="34"/>
        <v>0</v>
      </c>
      <c r="I321" s="836"/>
    </row>
    <row r="322" spans="1:9" ht="15" customHeight="1" x14ac:dyDescent="0.65">
      <c r="A322" s="441">
        <v>311</v>
      </c>
      <c r="B322" s="442">
        <f t="shared" si="28"/>
        <v>53632</v>
      </c>
      <c r="C322" s="443">
        <f t="shared" si="29"/>
        <v>0</v>
      </c>
      <c r="D322" s="443">
        <f t="shared" si="30"/>
        <v>0</v>
      </c>
      <c r="E322" s="443">
        <f t="shared" si="32"/>
        <v>0</v>
      </c>
      <c r="F322" s="443">
        <f t="shared" si="33"/>
        <v>0</v>
      </c>
      <c r="G322" s="443">
        <f t="shared" si="31"/>
        <v>0</v>
      </c>
      <c r="H322" s="444">
        <f t="shared" si="34"/>
        <v>0</v>
      </c>
      <c r="I322" s="836"/>
    </row>
    <row r="323" spans="1:9" ht="15" customHeight="1" x14ac:dyDescent="0.65">
      <c r="A323" s="441">
        <v>312</v>
      </c>
      <c r="B323" s="442">
        <f t="shared" si="28"/>
        <v>53662</v>
      </c>
      <c r="C323" s="443">
        <f t="shared" si="29"/>
        <v>0</v>
      </c>
      <c r="D323" s="443">
        <f t="shared" si="30"/>
        <v>0</v>
      </c>
      <c r="E323" s="443">
        <f t="shared" si="32"/>
        <v>0</v>
      </c>
      <c r="F323" s="443">
        <f t="shared" si="33"/>
        <v>0</v>
      </c>
      <c r="G323" s="443">
        <f t="shared" si="31"/>
        <v>0</v>
      </c>
      <c r="H323" s="444">
        <f t="shared" si="34"/>
        <v>0</v>
      </c>
      <c r="I323" s="836"/>
    </row>
    <row r="324" spans="1:9" ht="15" customHeight="1" x14ac:dyDescent="0.65">
      <c r="A324" s="441">
        <v>313</v>
      </c>
      <c r="B324" s="442">
        <f t="shared" si="28"/>
        <v>53693</v>
      </c>
      <c r="C324" s="443">
        <f t="shared" si="29"/>
        <v>0</v>
      </c>
      <c r="D324" s="443">
        <f t="shared" si="30"/>
        <v>0</v>
      </c>
      <c r="E324" s="443">
        <f t="shared" si="32"/>
        <v>0</v>
      </c>
      <c r="F324" s="443">
        <f t="shared" si="33"/>
        <v>0</v>
      </c>
      <c r="G324" s="443">
        <f t="shared" si="31"/>
        <v>0</v>
      </c>
      <c r="H324" s="444">
        <f t="shared" si="34"/>
        <v>0</v>
      </c>
      <c r="I324" s="836" t="s">
        <v>446</v>
      </c>
    </row>
    <row r="325" spans="1:9" ht="15" customHeight="1" x14ac:dyDescent="0.65">
      <c r="A325" s="441">
        <v>314</v>
      </c>
      <c r="B325" s="442">
        <f t="shared" si="28"/>
        <v>53724</v>
      </c>
      <c r="C325" s="443">
        <f t="shared" si="29"/>
        <v>0</v>
      </c>
      <c r="D325" s="443">
        <f t="shared" si="30"/>
        <v>0</v>
      </c>
      <c r="E325" s="443">
        <f t="shared" si="32"/>
        <v>0</v>
      </c>
      <c r="F325" s="443">
        <f t="shared" si="33"/>
        <v>0</v>
      </c>
      <c r="G325" s="443">
        <f t="shared" si="31"/>
        <v>0</v>
      </c>
      <c r="H325" s="444">
        <f t="shared" si="34"/>
        <v>0</v>
      </c>
      <c r="I325" s="836"/>
    </row>
    <row r="326" spans="1:9" ht="15" customHeight="1" x14ac:dyDescent="0.65">
      <c r="A326" s="441">
        <v>315</v>
      </c>
      <c r="B326" s="442">
        <f t="shared" si="28"/>
        <v>53752</v>
      </c>
      <c r="C326" s="443">
        <f t="shared" si="29"/>
        <v>0</v>
      </c>
      <c r="D326" s="443">
        <f t="shared" si="30"/>
        <v>0</v>
      </c>
      <c r="E326" s="443">
        <f t="shared" si="32"/>
        <v>0</v>
      </c>
      <c r="F326" s="443">
        <f t="shared" si="33"/>
        <v>0</v>
      </c>
      <c r="G326" s="443">
        <f t="shared" si="31"/>
        <v>0</v>
      </c>
      <c r="H326" s="444">
        <f t="shared" si="34"/>
        <v>0</v>
      </c>
      <c r="I326" s="836"/>
    </row>
    <row r="327" spans="1:9" ht="15" customHeight="1" x14ac:dyDescent="0.65">
      <c r="A327" s="441">
        <v>316</v>
      </c>
      <c r="B327" s="442">
        <f t="shared" si="28"/>
        <v>53783</v>
      </c>
      <c r="C327" s="443">
        <f t="shared" si="29"/>
        <v>0</v>
      </c>
      <c r="D327" s="443">
        <f t="shared" si="30"/>
        <v>0</v>
      </c>
      <c r="E327" s="443">
        <f t="shared" si="32"/>
        <v>0</v>
      </c>
      <c r="F327" s="443">
        <f t="shared" si="33"/>
        <v>0</v>
      </c>
      <c r="G327" s="443">
        <f t="shared" si="31"/>
        <v>0</v>
      </c>
      <c r="H327" s="444">
        <f t="shared" si="34"/>
        <v>0</v>
      </c>
      <c r="I327" s="836"/>
    </row>
    <row r="328" spans="1:9" ht="15" customHeight="1" x14ac:dyDescent="0.65">
      <c r="A328" s="441">
        <v>317</v>
      </c>
      <c r="B328" s="442">
        <f t="shared" si="28"/>
        <v>53813</v>
      </c>
      <c r="C328" s="443">
        <f t="shared" si="29"/>
        <v>0</v>
      </c>
      <c r="D328" s="443">
        <f t="shared" si="30"/>
        <v>0</v>
      </c>
      <c r="E328" s="443">
        <f t="shared" si="32"/>
        <v>0</v>
      </c>
      <c r="F328" s="443">
        <f t="shared" si="33"/>
        <v>0</v>
      </c>
      <c r="G328" s="443">
        <f t="shared" si="31"/>
        <v>0</v>
      </c>
      <c r="H328" s="444">
        <f t="shared" si="34"/>
        <v>0</v>
      </c>
      <c r="I328" s="836"/>
    </row>
    <row r="329" spans="1:9" ht="15" customHeight="1" x14ac:dyDescent="0.65">
      <c r="A329" s="441">
        <v>318</v>
      </c>
      <c r="B329" s="442">
        <f t="shared" si="28"/>
        <v>53844</v>
      </c>
      <c r="C329" s="443">
        <f t="shared" si="29"/>
        <v>0</v>
      </c>
      <c r="D329" s="443">
        <f t="shared" si="30"/>
        <v>0</v>
      </c>
      <c r="E329" s="443">
        <f t="shared" si="32"/>
        <v>0</v>
      </c>
      <c r="F329" s="443">
        <f t="shared" si="33"/>
        <v>0</v>
      </c>
      <c r="G329" s="443">
        <f t="shared" si="31"/>
        <v>0</v>
      </c>
      <c r="H329" s="444">
        <f t="shared" si="34"/>
        <v>0</v>
      </c>
      <c r="I329" s="836"/>
    </row>
    <row r="330" spans="1:9" ht="15" customHeight="1" x14ac:dyDescent="0.65">
      <c r="A330" s="441">
        <v>319</v>
      </c>
      <c r="B330" s="442">
        <f t="shared" si="28"/>
        <v>53874</v>
      </c>
      <c r="C330" s="443">
        <f t="shared" si="29"/>
        <v>0</v>
      </c>
      <c r="D330" s="443">
        <f t="shared" si="30"/>
        <v>0</v>
      </c>
      <c r="E330" s="443">
        <f t="shared" si="32"/>
        <v>0</v>
      </c>
      <c r="F330" s="443">
        <f t="shared" si="33"/>
        <v>0</v>
      </c>
      <c r="G330" s="443">
        <f t="shared" si="31"/>
        <v>0</v>
      </c>
      <c r="H330" s="444">
        <f t="shared" si="34"/>
        <v>0</v>
      </c>
      <c r="I330" s="836"/>
    </row>
    <row r="331" spans="1:9" ht="15" customHeight="1" x14ac:dyDescent="0.65">
      <c r="A331" s="441">
        <v>320</v>
      </c>
      <c r="B331" s="442">
        <f t="shared" si="28"/>
        <v>53905</v>
      </c>
      <c r="C331" s="443">
        <f t="shared" si="29"/>
        <v>0</v>
      </c>
      <c r="D331" s="443">
        <f t="shared" si="30"/>
        <v>0</v>
      </c>
      <c r="E331" s="443">
        <f t="shared" si="32"/>
        <v>0</v>
      </c>
      <c r="F331" s="443">
        <f t="shared" si="33"/>
        <v>0</v>
      </c>
      <c r="G331" s="443">
        <f t="shared" si="31"/>
        <v>0</v>
      </c>
      <c r="H331" s="444">
        <f t="shared" si="34"/>
        <v>0</v>
      </c>
      <c r="I331" s="836"/>
    </row>
    <row r="332" spans="1:9" ht="15" customHeight="1" x14ac:dyDescent="0.65">
      <c r="A332" s="441">
        <v>321</v>
      </c>
      <c r="B332" s="442">
        <f t="shared" ref="B332:B371" si="35">EDATE($B$7,A331)</f>
        <v>53936</v>
      </c>
      <c r="C332" s="443">
        <f t="shared" ref="C332:C371" si="36">IFERROR(IF($H$3&lt;=H331, $H$3, H331+H331*$B$4/$B$6), "")</f>
        <v>0</v>
      </c>
      <c r="D332" s="443">
        <f t="shared" ref="D332:D371" si="37">IFERROR(IF($B$8&lt;H331-F332, $B$8, H331-F332), "")</f>
        <v>0</v>
      </c>
      <c r="E332" s="443">
        <f t="shared" si="32"/>
        <v>0</v>
      </c>
      <c r="F332" s="443">
        <f t="shared" si="33"/>
        <v>0</v>
      </c>
      <c r="G332" s="443">
        <f t="shared" ref="G332:G371" si="38">IFERROR(IF(C332&gt;0, $B$4/$B$6*H331, 0), "")</f>
        <v>0</v>
      </c>
      <c r="H332" s="444">
        <f t="shared" si="34"/>
        <v>0</v>
      </c>
      <c r="I332" s="836"/>
    </row>
    <row r="333" spans="1:9" ht="15" customHeight="1" x14ac:dyDescent="0.65">
      <c r="A333" s="441">
        <v>322</v>
      </c>
      <c r="B333" s="442">
        <f t="shared" si="35"/>
        <v>53966</v>
      </c>
      <c r="C333" s="443">
        <f t="shared" si="36"/>
        <v>0</v>
      </c>
      <c r="D333" s="443">
        <f t="shared" si="37"/>
        <v>0</v>
      </c>
      <c r="E333" s="443">
        <f t="shared" ref="E333:E371" si="39">IFERROR(C333+D333, "")</f>
        <v>0</v>
      </c>
      <c r="F333" s="443">
        <f t="shared" ref="F333:F371" si="40">IFERROR(IF(C333&gt;0, MIN(C333-G333, H332), 0), "")</f>
        <v>0</v>
      </c>
      <c r="G333" s="443">
        <f t="shared" si="38"/>
        <v>0</v>
      </c>
      <c r="H333" s="444">
        <f t="shared" ref="H333:H371" si="41">IFERROR(IF(H332 &gt;0, H332-F333-D333, 0), "")</f>
        <v>0</v>
      </c>
      <c r="I333" s="836"/>
    </row>
    <row r="334" spans="1:9" ht="15" customHeight="1" x14ac:dyDescent="0.65">
      <c r="A334" s="441">
        <v>323</v>
      </c>
      <c r="B334" s="442">
        <f t="shared" si="35"/>
        <v>53997</v>
      </c>
      <c r="C334" s="443">
        <f t="shared" si="36"/>
        <v>0</v>
      </c>
      <c r="D334" s="443">
        <f t="shared" si="37"/>
        <v>0</v>
      </c>
      <c r="E334" s="443">
        <f t="shared" si="39"/>
        <v>0</v>
      </c>
      <c r="F334" s="443">
        <f t="shared" si="40"/>
        <v>0</v>
      </c>
      <c r="G334" s="443">
        <f t="shared" si="38"/>
        <v>0</v>
      </c>
      <c r="H334" s="444">
        <f t="shared" si="41"/>
        <v>0</v>
      </c>
      <c r="I334" s="836"/>
    </row>
    <row r="335" spans="1:9" ht="15" customHeight="1" x14ac:dyDescent="0.65">
      <c r="A335" s="441">
        <v>324</v>
      </c>
      <c r="B335" s="442">
        <f t="shared" si="35"/>
        <v>54027</v>
      </c>
      <c r="C335" s="443">
        <f t="shared" si="36"/>
        <v>0</v>
      </c>
      <c r="D335" s="443">
        <f t="shared" si="37"/>
        <v>0</v>
      </c>
      <c r="E335" s="443">
        <f t="shared" si="39"/>
        <v>0</v>
      </c>
      <c r="F335" s="443">
        <f t="shared" si="40"/>
        <v>0</v>
      </c>
      <c r="G335" s="443">
        <f t="shared" si="38"/>
        <v>0</v>
      </c>
      <c r="H335" s="444">
        <f t="shared" si="41"/>
        <v>0</v>
      </c>
      <c r="I335" s="836"/>
    </row>
    <row r="336" spans="1:9" ht="15" customHeight="1" x14ac:dyDescent="0.65">
      <c r="A336" s="441">
        <v>325</v>
      </c>
      <c r="B336" s="442">
        <f t="shared" si="35"/>
        <v>54058</v>
      </c>
      <c r="C336" s="443">
        <f t="shared" si="36"/>
        <v>0</v>
      </c>
      <c r="D336" s="443">
        <f t="shared" si="37"/>
        <v>0</v>
      </c>
      <c r="E336" s="443">
        <f t="shared" si="39"/>
        <v>0</v>
      </c>
      <c r="F336" s="443">
        <f t="shared" si="40"/>
        <v>0</v>
      </c>
      <c r="G336" s="443">
        <f t="shared" si="38"/>
        <v>0</v>
      </c>
      <c r="H336" s="444">
        <f t="shared" si="41"/>
        <v>0</v>
      </c>
      <c r="I336" s="836" t="s">
        <v>447</v>
      </c>
    </row>
    <row r="337" spans="1:9" ht="15" customHeight="1" x14ac:dyDescent="0.65">
      <c r="A337" s="441">
        <v>326</v>
      </c>
      <c r="B337" s="442">
        <f t="shared" si="35"/>
        <v>54089</v>
      </c>
      <c r="C337" s="443">
        <f t="shared" si="36"/>
        <v>0</v>
      </c>
      <c r="D337" s="443">
        <f t="shared" si="37"/>
        <v>0</v>
      </c>
      <c r="E337" s="443">
        <f t="shared" si="39"/>
        <v>0</v>
      </c>
      <c r="F337" s="443">
        <f t="shared" si="40"/>
        <v>0</v>
      </c>
      <c r="G337" s="443">
        <f t="shared" si="38"/>
        <v>0</v>
      </c>
      <c r="H337" s="444">
        <f t="shared" si="41"/>
        <v>0</v>
      </c>
      <c r="I337" s="836"/>
    </row>
    <row r="338" spans="1:9" ht="15" customHeight="1" x14ac:dyDescent="0.65">
      <c r="A338" s="441">
        <v>327</v>
      </c>
      <c r="B338" s="442">
        <f t="shared" si="35"/>
        <v>54118</v>
      </c>
      <c r="C338" s="443">
        <f t="shared" si="36"/>
        <v>0</v>
      </c>
      <c r="D338" s="443">
        <f t="shared" si="37"/>
        <v>0</v>
      </c>
      <c r="E338" s="443">
        <f t="shared" si="39"/>
        <v>0</v>
      </c>
      <c r="F338" s="443">
        <f t="shared" si="40"/>
        <v>0</v>
      </c>
      <c r="G338" s="443">
        <f t="shared" si="38"/>
        <v>0</v>
      </c>
      <c r="H338" s="444">
        <f t="shared" si="41"/>
        <v>0</v>
      </c>
      <c r="I338" s="836"/>
    </row>
    <row r="339" spans="1:9" ht="15" customHeight="1" x14ac:dyDescent="0.65">
      <c r="A339" s="441">
        <v>328</v>
      </c>
      <c r="B339" s="442">
        <f t="shared" si="35"/>
        <v>54149</v>
      </c>
      <c r="C339" s="443">
        <f t="shared" si="36"/>
        <v>0</v>
      </c>
      <c r="D339" s="443">
        <f t="shared" si="37"/>
        <v>0</v>
      </c>
      <c r="E339" s="443">
        <f t="shared" si="39"/>
        <v>0</v>
      </c>
      <c r="F339" s="443">
        <f t="shared" si="40"/>
        <v>0</v>
      </c>
      <c r="G339" s="443">
        <f t="shared" si="38"/>
        <v>0</v>
      </c>
      <c r="H339" s="444">
        <f t="shared" si="41"/>
        <v>0</v>
      </c>
      <c r="I339" s="836"/>
    </row>
    <row r="340" spans="1:9" ht="15" customHeight="1" x14ac:dyDescent="0.65">
      <c r="A340" s="441">
        <v>329</v>
      </c>
      <c r="B340" s="442">
        <f t="shared" si="35"/>
        <v>54179</v>
      </c>
      <c r="C340" s="443">
        <f t="shared" si="36"/>
        <v>0</v>
      </c>
      <c r="D340" s="443">
        <f t="shared" si="37"/>
        <v>0</v>
      </c>
      <c r="E340" s="443">
        <f t="shared" si="39"/>
        <v>0</v>
      </c>
      <c r="F340" s="443">
        <f t="shared" si="40"/>
        <v>0</v>
      </c>
      <c r="G340" s="443">
        <f t="shared" si="38"/>
        <v>0</v>
      </c>
      <c r="H340" s="444">
        <f t="shared" si="41"/>
        <v>0</v>
      </c>
      <c r="I340" s="836"/>
    </row>
    <row r="341" spans="1:9" ht="15" customHeight="1" x14ac:dyDescent="0.65">
      <c r="A341" s="441">
        <v>330</v>
      </c>
      <c r="B341" s="442">
        <f t="shared" si="35"/>
        <v>54210</v>
      </c>
      <c r="C341" s="443">
        <f t="shared" si="36"/>
        <v>0</v>
      </c>
      <c r="D341" s="443">
        <f t="shared" si="37"/>
        <v>0</v>
      </c>
      <c r="E341" s="443">
        <f t="shared" si="39"/>
        <v>0</v>
      </c>
      <c r="F341" s="443">
        <f t="shared" si="40"/>
        <v>0</v>
      </c>
      <c r="G341" s="443">
        <f t="shared" si="38"/>
        <v>0</v>
      </c>
      <c r="H341" s="444">
        <f t="shared" si="41"/>
        <v>0</v>
      </c>
      <c r="I341" s="836"/>
    </row>
    <row r="342" spans="1:9" ht="15" customHeight="1" x14ac:dyDescent="0.65">
      <c r="A342" s="441">
        <v>331</v>
      </c>
      <c r="B342" s="442">
        <f t="shared" si="35"/>
        <v>54240</v>
      </c>
      <c r="C342" s="443">
        <f t="shared" si="36"/>
        <v>0</v>
      </c>
      <c r="D342" s="443">
        <f t="shared" si="37"/>
        <v>0</v>
      </c>
      <c r="E342" s="443">
        <f t="shared" si="39"/>
        <v>0</v>
      </c>
      <c r="F342" s="443">
        <f t="shared" si="40"/>
        <v>0</v>
      </c>
      <c r="G342" s="443">
        <f t="shared" si="38"/>
        <v>0</v>
      </c>
      <c r="H342" s="444">
        <f t="shared" si="41"/>
        <v>0</v>
      </c>
      <c r="I342" s="836"/>
    </row>
    <row r="343" spans="1:9" ht="15" customHeight="1" x14ac:dyDescent="0.65">
      <c r="A343" s="441">
        <v>332</v>
      </c>
      <c r="B343" s="442">
        <f t="shared" si="35"/>
        <v>54271</v>
      </c>
      <c r="C343" s="443">
        <f t="shared" si="36"/>
        <v>0</v>
      </c>
      <c r="D343" s="443">
        <f t="shared" si="37"/>
        <v>0</v>
      </c>
      <c r="E343" s="443">
        <f t="shared" si="39"/>
        <v>0</v>
      </c>
      <c r="F343" s="443">
        <f t="shared" si="40"/>
        <v>0</v>
      </c>
      <c r="G343" s="443">
        <f t="shared" si="38"/>
        <v>0</v>
      </c>
      <c r="H343" s="444">
        <f t="shared" si="41"/>
        <v>0</v>
      </c>
      <c r="I343" s="836"/>
    </row>
    <row r="344" spans="1:9" ht="15" customHeight="1" x14ac:dyDescent="0.65">
      <c r="A344" s="441">
        <v>333</v>
      </c>
      <c r="B344" s="442">
        <f t="shared" si="35"/>
        <v>54302</v>
      </c>
      <c r="C344" s="443">
        <f t="shared" si="36"/>
        <v>0</v>
      </c>
      <c r="D344" s="443">
        <f t="shared" si="37"/>
        <v>0</v>
      </c>
      <c r="E344" s="443">
        <f t="shared" si="39"/>
        <v>0</v>
      </c>
      <c r="F344" s="443">
        <f t="shared" si="40"/>
        <v>0</v>
      </c>
      <c r="G344" s="443">
        <f t="shared" si="38"/>
        <v>0</v>
      </c>
      <c r="H344" s="444">
        <f t="shared" si="41"/>
        <v>0</v>
      </c>
      <c r="I344" s="836"/>
    </row>
    <row r="345" spans="1:9" ht="15" customHeight="1" x14ac:dyDescent="0.65">
      <c r="A345" s="441">
        <v>334</v>
      </c>
      <c r="B345" s="442">
        <f t="shared" si="35"/>
        <v>54332</v>
      </c>
      <c r="C345" s="443">
        <f t="shared" si="36"/>
        <v>0</v>
      </c>
      <c r="D345" s="443">
        <f t="shared" si="37"/>
        <v>0</v>
      </c>
      <c r="E345" s="443">
        <f t="shared" si="39"/>
        <v>0</v>
      </c>
      <c r="F345" s="443">
        <f t="shared" si="40"/>
        <v>0</v>
      </c>
      <c r="G345" s="443">
        <f t="shared" si="38"/>
        <v>0</v>
      </c>
      <c r="H345" s="444">
        <f t="shared" si="41"/>
        <v>0</v>
      </c>
      <c r="I345" s="836"/>
    </row>
    <row r="346" spans="1:9" ht="15" customHeight="1" x14ac:dyDescent="0.65">
      <c r="A346" s="441">
        <v>335</v>
      </c>
      <c r="B346" s="442">
        <f t="shared" si="35"/>
        <v>54363</v>
      </c>
      <c r="C346" s="443">
        <f t="shared" si="36"/>
        <v>0</v>
      </c>
      <c r="D346" s="443">
        <f t="shared" si="37"/>
        <v>0</v>
      </c>
      <c r="E346" s="443">
        <f t="shared" si="39"/>
        <v>0</v>
      </c>
      <c r="F346" s="443">
        <f t="shared" si="40"/>
        <v>0</v>
      </c>
      <c r="G346" s="443">
        <f t="shared" si="38"/>
        <v>0</v>
      </c>
      <c r="H346" s="444">
        <f t="shared" si="41"/>
        <v>0</v>
      </c>
      <c r="I346" s="836"/>
    </row>
    <row r="347" spans="1:9" ht="15" customHeight="1" x14ac:dyDescent="0.65">
      <c r="A347" s="441">
        <v>336</v>
      </c>
      <c r="B347" s="442">
        <f t="shared" si="35"/>
        <v>54393</v>
      </c>
      <c r="C347" s="443">
        <f t="shared" si="36"/>
        <v>0</v>
      </c>
      <c r="D347" s="443">
        <f t="shared" si="37"/>
        <v>0</v>
      </c>
      <c r="E347" s="443">
        <f t="shared" si="39"/>
        <v>0</v>
      </c>
      <c r="F347" s="443">
        <f t="shared" si="40"/>
        <v>0</v>
      </c>
      <c r="G347" s="443">
        <f t="shared" si="38"/>
        <v>0</v>
      </c>
      <c r="H347" s="444">
        <f t="shared" si="41"/>
        <v>0</v>
      </c>
      <c r="I347" s="836"/>
    </row>
    <row r="348" spans="1:9" ht="15" customHeight="1" x14ac:dyDescent="0.65">
      <c r="A348" s="441">
        <v>337</v>
      </c>
      <c r="B348" s="442">
        <f t="shared" si="35"/>
        <v>54424</v>
      </c>
      <c r="C348" s="443">
        <f t="shared" si="36"/>
        <v>0</v>
      </c>
      <c r="D348" s="443">
        <f t="shared" si="37"/>
        <v>0</v>
      </c>
      <c r="E348" s="443">
        <f t="shared" si="39"/>
        <v>0</v>
      </c>
      <c r="F348" s="443">
        <f t="shared" si="40"/>
        <v>0</v>
      </c>
      <c r="G348" s="443">
        <f t="shared" si="38"/>
        <v>0</v>
      </c>
      <c r="H348" s="444">
        <f t="shared" si="41"/>
        <v>0</v>
      </c>
      <c r="I348" s="836" t="s">
        <v>448</v>
      </c>
    </row>
    <row r="349" spans="1:9" ht="15" customHeight="1" x14ac:dyDescent="0.65">
      <c r="A349" s="441">
        <v>338</v>
      </c>
      <c r="B349" s="442">
        <f t="shared" si="35"/>
        <v>54455</v>
      </c>
      <c r="C349" s="443">
        <f t="shared" si="36"/>
        <v>0</v>
      </c>
      <c r="D349" s="443">
        <f t="shared" si="37"/>
        <v>0</v>
      </c>
      <c r="E349" s="443">
        <f t="shared" si="39"/>
        <v>0</v>
      </c>
      <c r="F349" s="443">
        <f t="shared" si="40"/>
        <v>0</v>
      </c>
      <c r="G349" s="443">
        <f t="shared" si="38"/>
        <v>0</v>
      </c>
      <c r="H349" s="444">
        <f t="shared" si="41"/>
        <v>0</v>
      </c>
      <c r="I349" s="836"/>
    </row>
    <row r="350" spans="1:9" ht="15" customHeight="1" x14ac:dyDescent="0.65">
      <c r="A350" s="441">
        <v>339</v>
      </c>
      <c r="B350" s="442">
        <f t="shared" si="35"/>
        <v>54483</v>
      </c>
      <c r="C350" s="443">
        <f t="shared" si="36"/>
        <v>0</v>
      </c>
      <c r="D350" s="443">
        <f t="shared" si="37"/>
        <v>0</v>
      </c>
      <c r="E350" s="443">
        <f t="shared" si="39"/>
        <v>0</v>
      </c>
      <c r="F350" s="443">
        <f t="shared" si="40"/>
        <v>0</v>
      </c>
      <c r="G350" s="443">
        <f t="shared" si="38"/>
        <v>0</v>
      </c>
      <c r="H350" s="444">
        <f t="shared" si="41"/>
        <v>0</v>
      </c>
      <c r="I350" s="836"/>
    </row>
    <row r="351" spans="1:9" ht="15" customHeight="1" x14ac:dyDescent="0.65">
      <c r="A351" s="441">
        <v>340</v>
      </c>
      <c r="B351" s="442">
        <f t="shared" si="35"/>
        <v>54514</v>
      </c>
      <c r="C351" s="443">
        <f t="shared" si="36"/>
        <v>0</v>
      </c>
      <c r="D351" s="443">
        <f t="shared" si="37"/>
        <v>0</v>
      </c>
      <c r="E351" s="443">
        <f t="shared" si="39"/>
        <v>0</v>
      </c>
      <c r="F351" s="443">
        <f t="shared" si="40"/>
        <v>0</v>
      </c>
      <c r="G351" s="443">
        <f t="shared" si="38"/>
        <v>0</v>
      </c>
      <c r="H351" s="444">
        <f t="shared" si="41"/>
        <v>0</v>
      </c>
      <c r="I351" s="836"/>
    </row>
    <row r="352" spans="1:9" ht="15" customHeight="1" x14ac:dyDescent="0.65">
      <c r="A352" s="441">
        <v>341</v>
      </c>
      <c r="B352" s="442">
        <f t="shared" si="35"/>
        <v>54544</v>
      </c>
      <c r="C352" s="443">
        <f t="shared" si="36"/>
        <v>0</v>
      </c>
      <c r="D352" s="443">
        <f t="shared" si="37"/>
        <v>0</v>
      </c>
      <c r="E352" s="443">
        <f t="shared" si="39"/>
        <v>0</v>
      </c>
      <c r="F352" s="443">
        <f t="shared" si="40"/>
        <v>0</v>
      </c>
      <c r="G352" s="443">
        <f t="shared" si="38"/>
        <v>0</v>
      </c>
      <c r="H352" s="444">
        <f t="shared" si="41"/>
        <v>0</v>
      </c>
      <c r="I352" s="836"/>
    </row>
    <row r="353" spans="1:9" ht="15" customHeight="1" x14ac:dyDescent="0.65">
      <c r="A353" s="441">
        <v>342</v>
      </c>
      <c r="B353" s="442">
        <f t="shared" si="35"/>
        <v>54575</v>
      </c>
      <c r="C353" s="443">
        <f t="shared" si="36"/>
        <v>0</v>
      </c>
      <c r="D353" s="443">
        <f t="shared" si="37"/>
        <v>0</v>
      </c>
      <c r="E353" s="443">
        <f t="shared" si="39"/>
        <v>0</v>
      </c>
      <c r="F353" s="443">
        <f t="shared" si="40"/>
        <v>0</v>
      </c>
      <c r="G353" s="443">
        <f t="shared" si="38"/>
        <v>0</v>
      </c>
      <c r="H353" s="444">
        <f t="shared" si="41"/>
        <v>0</v>
      </c>
      <c r="I353" s="836"/>
    </row>
    <row r="354" spans="1:9" ht="15" customHeight="1" x14ac:dyDescent="0.65">
      <c r="A354" s="441">
        <v>343</v>
      </c>
      <c r="B354" s="442">
        <f t="shared" si="35"/>
        <v>54605</v>
      </c>
      <c r="C354" s="443">
        <f t="shared" si="36"/>
        <v>0</v>
      </c>
      <c r="D354" s="443">
        <f t="shared" si="37"/>
        <v>0</v>
      </c>
      <c r="E354" s="443">
        <f t="shared" si="39"/>
        <v>0</v>
      </c>
      <c r="F354" s="443">
        <f t="shared" si="40"/>
        <v>0</v>
      </c>
      <c r="G354" s="443">
        <f t="shared" si="38"/>
        <v>0</v>
      </c>
      <c r="H354" s="444">
        <f t="shared" si="41"/>
        <v>0</v>
      </c>
      <c r="I354" s="836"/>
    </row>
    <row r="355" spans="1:9" ht="15" customHeight="1" x14ac:dyDescent="0.65">
      <c r="A355" s="441">
        <v>344</v>
      </c>
      <c r="B355" s="442">
        <f t="shared" si="35"/>
        <v>54636</v>
      </c>
      <c r="C355" s="443">
        <f t="shared" si="36"/>
        <v>0</v>
      </c>
      <c r="D355" s="443">
        <f t="shared" si="37"/>
        <v>0</v>
      </c>
      <c r="E355" s="443">
        <f t="shared" si="39"/>
        <v>0</v>
      </c>
      <c r="F355" s="443">
        <f t="shared" si="40"/>
        <v>0</v>
      </c>
      <c r="G355" s="443">
        <f t="shared" si="38"/>
        <v>0</v>
      </c>
      <c r="H355" s="444">
        <f t="shared" si="41"/>
        <v>0</v>
      </c>
      <c r="I355" s="836"/>
    </row>
    <row r="356" spans="1:9" ht="15" customHeight="1" x14ac:dyDescent="0.65">
      <c r="A356" s="441">
        <v>345</v>
      </c>
      <c r="B356" s="442">
        <f t="shared" si="35"/>
        <v>54667</v>
      </c>
      <c r="C356" s="443">
        <f t="shared" si="36"/>
        <v>0</v>
      </c>
      <c r="D356" s="443">
        <f t="shared" si="37"/>
        <v>0</v>
      </c>
      <c r="E356" s="443">
        <f t="shared" si="39"/>
        <v>0</v>
      </c>
      <c r="F356" s="443">
        <f t="shared" si="40"/>
        <v>0</v>
      </c>
      <c r="G356" s="443">
        <f t="shared" si="38"/>
        <v>0</v>
      </c>
      <c r="H356" s="444">
        <f t="shared" si="41"/>
        <v>0</v>
      </c>
      <c r="I356" s="836"/>
    </row>
    <row r="357" spans="1:9" ht="15" customHeight="1" x14ac:dyDescent="0.65">
      <c r="A357" s="441">
        <v>346</v>
      </c>
      <c r="B357" s="442">
        <f t="shared" si="35"/>
        <v>54697</v>
      </c>
      <c r="C357" s="443">
        <f t="shared" si="36"/>
        <v>0</v>
      </c>
      <c r="D357" s="443">
        <f t="shared" si="37"/>
        <v>0</v>
      </c>
      <c r="E357" s="443">
        <f t="shared" si="39"/>
        <v>0</v>
      </c>
      <c r="F357" s="443">
        <f t="shared" si="40"/>
        <v>0</v>
      </c>
      <c r="G357" s="443">
        <f t="shared" si="38"/>
        <v>0</v>
      </c>
      <c r="H357" s="444">
        <f t="shared" si="41"/>
        <v>0</v>
      </c>
      <c r="I357" s="836"/>
    </row>
    <row r="358" spans="1:9" ht="15" customHeight="1" x14ac:dyDescent="0.65">
      <c r="A358" s="441">
        <v>347</v>
      </c>
      <c r="B358" s="442">
        <f t="shared" si="35"/>
        <v>54728</v>
      </c>
      <c r="C358" s="443">
        <f t="shared" si="36"/>
        <v>0</v>
      </c>
      <c r="D358" s="443">
        <f t="shared" si="37"/>
        <v>0</v>
      </c>
      <c r="E358" s="443">
        <f t="shared" si="39"/>
        <v>0</v>
      </c>
      <c r="F358" s="443">
        <f t="shared" si="40"/>
        <v>0</v>
      </c>
      <c r="G358" s="443">
        <f t="shared" si="38"/>
        <v>0</v>
      </c>
      <c r="H358" s="444">
        <f t="shared" si="41"/>
        <v>0</v>
      </c>
      <c r="I358" s="836"/>
    </row>
    <row r="359" spans="1:9" ht="15" customHeight="1" x14ac:dyDescent="0.65">
      <c r="A359" s="441">
        <v>348</v>
      </c>
      <c r="B359" s="442">
        <f t="shared" si="35"/>
        <v>54758</v>
      </c>
      <c r="C359" s="443">
        <f t="shared" si="36"/>
        <v>0</v>
      </c>
      <c r="D359" s="443">
        <f t="shared" si="37"/>
        <v>0</v>
      </c>
      <c r="E359" s="443">
        <f t="shared" si="39"/>
        <v>0</v>
      </c>
      <c r="F359" s="443">
        <f t="shared" si="40"/>
        <v>0</v>
      </c>
      <c r="G359" s="443">
        <f t="shared" si="38"/>
        <v>0</v>
      </c>
      <c r="H359" s="444">
        <f t="shared" si="41"/>
        <v>0</v>
      </c>
      <c r="I359" s="836"/>
    </row>
    <row r="360" spans="1:9" ht="15" customHeight="1" x14ac:dyDescent="0.65">
      <c r="A360" s="441">
        <v>349</v>
      </c>
      <c r="B360" s="442">
        <f t="shared" si="35"/>
        <v>54789</v>
      </c>
      <c r="C360" s="443">
        <f t="shared" si="36"/>
        <v>0</v>
      </c>
      <c r="D360" s="443">
        <f t="shared" si="37"/>
        <v>0</v>
      </c>
      <c r="E360" s="443">
        <f t="shared" si="39"/>
        <v>0</v>
      </c>
      <c r="F360" s="443">
        <f t="shared" si="40"/>
        <v>0</v>
      </c>
      <c r="G360" s="443">
        <f t="shared" si="38"/>
        <v>0</v>
      </c>
      <c r="H360" s="444">
        <f t="shared" si="41"/>
        <v>0</v>
      </c>
      <c r="I360" s="836" t="s">
        <v>449</v>
      </c>
    </row>
    <row r="361" spans="1:9" ht="15" customHeight="1" x14ac:dyDescent="0.65">
      <c r="A361" s="441">
        <v>350</v>
      </c>
      <c r="B361" s="442">
        <f t="shared" si="35"/>
        <v>54820</v>
      </c>
      <c r="C361" s="443">
        <f t="shared" si="36"/>
        <v>0</v>
      </c>
      <c r="D361" s="443">
        <f t="shared" si="37"/>
        <v>0</v>
      </c>
      <c r="E361" s="443">
        <f t="shared" si="39"/>
        <v>0</v>
      </c>
      <c r="F361" s="443">
        <f t="shared" si="40"/>
        <v>0</v>
      </c>
      <c r="G361" s="443">
        <f t="shared" si="38"/>
        <v>0</v>
      </c>
      <c r="H361" s="444">
        <f t="shared" si="41"/>
        <v>0</v>
      </c>
      <c r="I361" s="836"/>
    </row>
    <row r="362" spans="1:9" ht="15" customHeight="1" x14ac:dyDescent="0.65">
      <c r="A362" s="441">
        <v>351</v>
      </c>
      <c r="B362" s="442">
        <f t="shared" si="35"/>
        <v>54848</v>
      </c>
      <c r="C362" s="443">
        <f t="shared" si="36"/>
        <v>0</v>
      </c>
      <c r="D362" s="443">
        <f t="shared" si="37"/>
        <v>0</v>
      </c>
      <c r="E362" s="443">
        <f t="shared" si="39"/>
        <v>0</v>
      </c>
      <c r="F362" s="443">
        <f t="shared" si="40"/>
        <v>0</v>
      </c>
      <c r="G362" s="443">
        <f t="shared" si="38"/>
        <v>0</v>
      </c>
      <c r="H362" s="444">
        <f t="shared" si="41"/>
        <v>0</v>
      </c>
      <c r="I362" s="836"/>
    </row>
    <row r="363" spans="1:9" ht="15" customHeight="1" x14ac:dyDescent="0.65">
      <c r="A363" s="441">
        <v>352</v>
      </c>
      <c r="B363" s="442">
        <f t="shared" si="35"/>
        <v>54879</v>
      </c>
      <c r="C363" s="443">
        <f t="shared" si="36"/>
        <v>0</v>
      </c>
      <c r="D363" s="443">
        <f t="shared" si="37"/>
        <v>0</v>
      </c>
      <c r="E363" s="443">
        <f t="shared" si="39"/>
        <v>0</v>
      </c>
      <c r="F363" s="443">
        <f t="shared" si="40"/>
        <v>0</v>
      </c>
      <c r="G363" s="443">
        <f t="shared" si="38"/>
        <v>0</v>
      </c>
      <c r="H363" s="444">
        <f t="shared" si="41"/>
        <v>0</v>
      </c>
      <c r="I363" s="836"/>
    </row>
    <row r="364" spans="1:9" ht="15" customHeight="1" x14ac:dyDescent="0.65">
      <c r="A364" s="441">
        <v>353</v>
      </c>
      <c r="B364" s="442">
        <f t="shared" si="35"/>
        <v>54909</v>
      </c>
      <c r="C364" s="443">
        <f t="shared" si="36"/>
        <v>0</v>
      </c>
      <c r="D364" s="443">
        <f t="shared" si="37"/>
        <v>0</v>
      </c>
      <c r="E364" s="443">
        <f t="shared" si="39"/>
        <v>0</v>
      </c>
      <c r="F364" s="443">
        <f t="shared" si="40"/>
        <v>0</v>
      </c>
      <c r="G364" s="443">
        <f t="shared" si="38"/>
        <v>0</v>
      </c>
      <c r="H364" s="444">
        <f t="shared" si="41"/>
        <v>0</v>
      </c>
      <c r="I364" s="836"/>
    </row>
    <row r="365" spans="1:9" ht="15" customHeight="1" x14ac:dyDescent="0.65">
      <c r="A365" s="441">
        <v>354</v>
      </c>
      <c r="B365" s="442">
        <f t="shared" si="35"/>
        <v>54940</v>
      </c>
      <c r="C365" s="443">
        <f t="shared" si="36"/>
        <v>0</v>
      </c>
      <c r="D365" s="443">
        <f t="shared" si="37"/>
        <v>0</v>
      </c>
      <c r="E365" s="443">
        <f t="shared" si="39"/>
        <v>0</v>
      </c>
      <c r="F365" s="443">
        <f t="shared" si="40"/>
        <v>0</v>
      </c>
      <c r="G365" s="443">
        <f t="shared" si="38"/>
        <v>0</v>
      </c>
      <c r="H365" s="444">
        <f t="shared" si="41"/>
        <v>0</v>
      </c>
      <c r="I365" s="836"/>
    </row>
    <row r="366" spans="1:9" ht="15" customHeight="1" x14ac:dyDescent="0.65">
      <c r="A366" s="441">
        <v>355</v>
      </c>
      <c r="B366" s="442">
        <f t="shared" si="35"/>
        <v>54970</v>
      </c>
      <c r="C366" s="443">
        <f t="shared" si="36"/>
        <v>0</v>
      </c>
      <c r="D366" s="443">
        <f t="shared" si="37"/>
        <v>0</v>
      </c>
      <c r="E366" s="443">
        <f t="shared" si="39"/>
        <v>0</v>
      </c>
      <c r="F366" s="443">
        <f t="shared" si="40"/>
        <v>0</v>
      </c>
      <c r="G366" s="443">
        <f t="shared" si="38"/>
        <v>0</v>
      </c>
      <c r="H366" s="444">
        <f t="shared" si="41"/>
        <v>0</v>
      </c>
      <c r="I366" s="836"/>
    </row>
    <row r="367" spans="1:9" ht="15" customHeight="1" x14ac:dyDescent="0.65">
      <c r="A367" s="441">
        <v>356</v>
      </c>
      <c r="B367" s="442">
        <f t="shared" si="35"/>
        <v>55001</v>
      </c>
      <c r="C367" s="443">
        <f t="shared" si="36"/>
        <v>0</v>
      </c>
      <c r="D367" s="443">
        <f t="shared" si="37"/>
        <v>0</v>
      </c>
      <c r="E367" s="443">
        <f t="shared" si="39"/>
        <v>0</v>
      </c>
      <c r="F367" s="443">
        <f t="shared" si="40"/>
        <v>0</v>
      </c>
      <c r="G367" s="443">
        <f t="shared" si="38"/>
        <v>0</v>
      </c>
      <c r="H367" s="444">
        <f t="shared" si="41"/>
        <v>0</v>
      </c>
      <c r="I367" s="836"/>
    </row>
    <row r="368" spans="1:9" ht="15" customHeight="1" x14ac:dyDescent="0.65">
      <c r="A368" s="441">
        <v>357</v>
      </c>
      <c r="B368" s="442">
        <f t="shared" si="35"/>
        <v>55032</v>
      </c>
      <c r="C368" s="443">
        <f t="shared" si="36"/>
        <v>0</v>
      </c>
      <c r="D368" s="443">
        <f t="shared" si="37"/>
        <v>0</v>
      </c>
      <c r="E368" s="443">
        <f t="shared" si="39"/>
        <v>0</v>
      </c>
      <c r="F368" s="443">
        <f t="shared" si="40"/>
        <v>0</v>
      </c>
      <c r="G368" s="443">
        <f t="shared" si="38"/>
        <v>0</v>
      </c>
      <c r="H368" s="444">
        <f t="shared" si="41"/>
        <v>0</v>
      </c>
      <c r="I368" s="836"/>
    </row>
    <row r="369" spans="1:9" ht="15" customHeight="1" x14ac:dyDescent="0.65">
      <c r="A369" s="441">
        <v>358</v>
      </c>
      <c r="B369" s="442">
        <f t="shared" si="35"/>
        <v>55062</v>
      </c>
      <c r="C369" s="443">
        <f t="shared" si="36"/>
        <v>0</v>
      </c>
      <c r="D369" s="443">
        <f t="shared" si="37"/>
        <v>0</v>
      </c>
      <c r="E369" s="443">
        <f t="shared" si="39"/>
        <v>0</v>
      </c>
      <c r="F369" s="443">
        <f t="shared" si="40"/>
        <v>0</v>
      </c>
      <c r="G369" s="443">
        <f t="shared" si="38"/>
        <v>0</v>
      </c>
      <c r="H369" s="444">
        <f t="shared" si="41"/>
        <v>0</v>
      </c>
      <c r="I369" s="836"/>
    </row>
    <row r="370" spans="1:9" ht="15" customHeight="1" x14ac:dyDescent="0.65">
      <c r="A370" s="441">
        <v>359</v>
      </c>
      <c r="B370" s="442">
        <f t="shared" si="35"/>
        <v>55093</v>
      </c>
      <c r="C370" s="443">
        <f t="shared" si="36"/>
        <v>0</v>
      </c>
      <c r="D370" s="443">
        <f t="shared" si="37"/>
        <v>0</v>
      </c>
      <c r="E370" s="443">
        <f t="shared" si="39"/>
        <v>0</v>
      </c>
      <c r="F370" s="443">
        <f t="shared" si="40"/>
        <v>0</v>
      </c>
      <c r="G370" s="443">
        <f t="shared" si="38"/>
        <v>0</v>
      </c>
      <c r="H370" s="444">
        <f t="shared" si="41"/>
        <v>0</v>
      </c>
      <c r="I370" s="836"/>
    </row>
    <row r="371" spans="1:9" ht="15" customHeight="1" x14ac:dyDescent="0.65">
      <c r="A371" s="445">
        <v>360</v>
      </c>
      <c r="B371" s="442">
        <f t="shared" si="35"/>
        <v>55123</v>
      </c>
      <c r="C371" s="446">
        <f t="shared" si="36"/>
        <v>0</v>
      </c>
      <c r="D371" s="446">
        <f t="shared" si="37"/>
        <v>0</v>
      </c>
      <c r="E371" s="446">
        <f t="shared" si="39"/>
        <v>0</v>
      </c>
      <c r="F371" s="446">
        <f t="shared" si="40"/>
        <v>0</v>
      </c>
      <c r="G371" s="446">
        <f t="shared" si="38"/>
        <v>0</v>
      </c>
      <c r="H371" s="447">
        <f t="shared" si="41"/>
        <v>0</v>
      </c>
      <c r="I371" s="836"/>
    </row>
  </sheetData>
  <sheetProtection password="ED20" sheet="1" objects="1" scenarios="1"/>
  <mergeCells count="32">
    <mergeCell ref="I120:I131"/>
    <mergeCell ref="A2:B2"/>
    <mergeCell ref="G2:H2"/>
    <mergeCell ref="I12:I23"/>
    <mergeCell ref="I24:I35"/>
    <mergeCell ref="I36:I47"/>
    <mergeCell ref="I48:I59"/>
    <mergeCell ref="I60:I71"/>
    <mergeCell ref="I72:I83"/>
    <mergeCell ref="I84:I95"/>
    <mergeCell ref="I96:I107"/>
    <mergeCell ref="I108:I119"/>
    <mergeCell ref="I264:I275"/>
    <mergeCell ref="I132:I143"/>
    <mergeCell ref="I144:I155"/>
    <mergeCell ref="I156:I167"/>
    <mergeCell ref="I168:I179"/>
    <mergeCell ref="I180:I191"/>
    <mergeCell ref="I192:I203"/>
    <mergeCell ref="I204:I215"/>
    <mergeCell ref="I216:I227"/>
    <mergeCell ref="I228:I239"/>
    <mergeCell ref="I240:I251"/>
    <mergeCell ref="I252:I263"/>
    <mergeCell ref="I348:I359"/>
    <mergeCell ref="I360:I371"/>
    <mergeCell ref="I276:I287"/>
    <mergeCell ref="I288:I299"/>
    <mergeCell ref="I300:I311"/>
    <mergeCell ref="I312:I323"/>
    <mergeCell ref="I324:I335"/>
    <mergeCell ref="I336:I347"/>
  </mergeCells>
  <conditionalFormatting sqref="A11:H371">
    <cfRule type="expression" dxfId="313" priority="1" stopIfTrue="1">
      <formula>AND(OR($E11=0, $E11=""), OR($H11=0, $H11=""))</formula>
    </cfRule>
  </conditionalFormatting>
  <dataValidations count="1">
    <dataValidation allowBlank="1" showErrorMessage="1" sqref="A1" xr:uid="{00000000-0002-0000-0700-000000000000}"/>
  </dataValidation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L371"/>
  <sheetViews>
    <sheetView showGridLines="0" workbookViewId="0">
      <selection activeCell="B7" sqref="B7"/>
    </sheetView>
  </sheetViews>
  <sheetFormatPr defaultColWidth="13.75" defaultRowHeight="15" customHeight="1" x14ac:dyDescent="0.65"/>
  <cols>
    <col min="1" max="5" width="13.75" style="415"/>
    <col min="6" max="6" width="13.75" style="415" customWidth="1"/>
    <col min="7" max="7" width="18.125" style="415" customWidth="1"/>
    <col min="8" max="8" width="13.75" style="415"/>
    <col min="9" max="9" width="5.75" style="415" bestFit="1" customWidth="1"/>
    <col min="10" max="16384" width="13.75" style="415"/>
  </cols>
  <sheetData>
    <row r="1" spans="1:12" ht="30" customHeight="1" thickBot="1" x14ac:dyDescent="0.8">
      <c r="A1" s="411" t="s">
        <v>4</v>
      </c>
      <c r="B1" s="202"/>
      <c r="C1" s="202"/>
      <c r="D1" s="202"/>
      <c r="E1" s="202"/>
      <c r="F1" s="202"/>
      <c r="G1" s="202"/>
      <c r="H1" s="202"/>
      <c r="I1" s="202"/>
    </row>
    <row r="2" spans="1:12" ht="30" customHeight="1" thickTop="1" x14ac:dyDescent="0.65">
      <c r="A2" s="837" t="s">
        <v>41</v>
      </c>
      <c r="B2" s="837"/>
      <c r="C2" s="417"/>
      <c r="D2" s="418"/>
      <c r="E2" s="419"/>
      <c r="G2" s="838" t="s">
        <v>5</v>
      </c>
      <c r="H2" s="838"/>
    </row>
    <row r="3" spans="1:12" ht="15" customHeight="1" x14ac:dyDescent="0.65">
      <c r="A3" s="420" t="s">
        <v>0</v>
      </c>
      <c r="B3" s="421">
        <f>'Master fill'!K32</f>
        <v>0</v>
      </c>
      <c r="E3" s="419"/>
      <c r="G3" s="422" t="s">
        <v>2</v>
      </c>
      <c r="H3" s="421">
        <f>IFERROR(PMT(B4/12,B5*B6,-B3), "")</f>
        <v>0</v>
      </c>
    </row>
    <row r="4" spans="1:12" ht="15" customHeight="1" x14ac:dyDescent="0.65">
      <c r="A4" s="420" t="s">
        <v>1</v>
      </c>
      <c r="B4" s="449">
        <f>'Master fill'!K33</f>
        <v>0.1</v>
      </c>
      <c r="E4" s="419"/>
      <c r="G4" s="422" t="s">
        <v>424</v>
      </c>
      <c r="H4" s="423">
        <f>B5*B6</f>
        <v>60</v>
      </c>
      <c r="K4" s="424"/>
      <c r="L4" s="425"/>
    </row>
    <row r="5" spans="1:12" ht="15" customHeight="1" x14ac:dyDescent="0.65">
      <c r="A5" s="420" t="s">
        <v>425</v>
      </c>
      <c r="B5" s="448">
        <f>'Master fill'!K34</f>
        <v>5</v>
      </c>
      <c r="E5" s="419"/>
      <c r="G5" s="422" t="s">
        <v>426</v>
      </c>
      <c r="H5" s="423">
        <f>COUNTIF(E12:E372,"&gt;"&amp;0)</f>
        <v>0</v>
      </c>
    </row>
    <row r="6" spans="1:12" ht="15" customHeight="1" x14ac:dyDescent="0.65">
      <c r="A6" s="420" t="s">
        <v>427</v>
      </c>
      <c r="B6" s="423">
        <v>12</v>
      </c>
      <c r="E6" s="419"/>
      <c r="G6" s="422" t="s">
        <v>428</v>
      </c>
      <c r="H6" s="421">
        <f>SUM(D12:D362)</f>
        <v>0</v>
      </c>
    </row>
    <row r="7" spans="1:12" ht="15" customHeight="1" x14ac:dyDescent="0.65">
      <c r="A7" s="435" t="s">
        <v>453</v>
      </c>
      <c r="B7" s="476">
        <v>44197</v>
      </c>
      <c r="E7" s="419"/>
      <c r="G7" s="422" t="s">
        <v>430</v>
      </c>
      <c r="H7" s="421">
        <f>SUM(($E$12:$E$371))</f>
        <v>0</v>
      </c>
    </row>
    <row r="8" spans="1:12" ht="15" customHeight="1" x14ac:dyDescent="0.65">
      <c r="A8" s="420" t="s">
        <v>431</v>
      </c>
      <c r="B8" s="477">
        <v>0</v>
      </c>
      <c r="E8" s="419"/>
      <c r="G8" s="422" t="s">
        <v>3</v>
      </c>
      <c r="H8" s="421">
        <f>SUM(G12:G372)</f>
        <v>0</v>
      </c>
    </row>
    <row r="9" spans="1:12" ht="15" customHeight="1" x14ac:dyDescent="0.65">
      <c r="F9" s="428"/>
      <c r="G9" s="428"/>
      <c r="H9" s="429"/>
    </row>
    <row r="10" spans="1:12" ht="30" customHeight="1" x14ac:dyDescent="0.65">
      <c r="A10" s="470" t="s">
        <v>432</v>
      </c>
      <c r="B10" s="475" t="s">
        <v>433</v>
      </c>
      <c r="C10" s="472" t="s">
        <v>434</v>
      </c>
      <c r="D10" s="472" t="s">
        <v>435</v>
      </c>
      <c r="E10" s="472" t="s">
        <v>436</v>
      </c>
      <c r="F10" s="470" t="s">
        <v>437</v>
      </c>
      <c r="G10" s="470" t="s">
        <v>438</v>
      </c>
      <c r="H10" s="473" t="s">
        <v>439</v>
      </c>
      <c r="I10" s="436"/>
    </row>
    <row r="11" spans="1:12" ht="15" customHeight="1" x14ac:dyDescent="0.65">
      <c r="A11" s="437">
        <v>0</v>
      </c>
      <c r="B11" s="438"/>
      <c r="C11" s="439"/>
      <c r="D11" s="439"/>
      <c r="E11" s="439"/>
      <c r="F11" s="439"/>
      <c r="G11" s="439"/>
      <c r="H11" s="440">
        <f>IF(B3&lt;&gt;"",B3,"")</f>
        <v>0</v>
      </c>
      <c r="I11" s="436"/>
    </row>
    <row r="12" spans="1:12" ht="15" customHeight="1" x14ac:dyDescent="0.65">
      <c r="A12" s="441">
        <v>1</v>
      </c>
      <c r="B12" s="442">
        <f>EDATE($B$7,A11)</f>
        <v>44197</v>
      </c>
      <c r="C12" s="443">
        <f t="shared" ref="C12:C75" si="0">IFERROR(IF($H$3&lt;=H11, $H$3, H11+H11*$B$4/$B$6), "")</f>
        <v>0</v>
      </c>
      <c r="D12" s="443">
        <f t="shared" ref="D12:D75" si="1">IFERROR(IF($B$8&lt;H11-F12, $B$8, H11-F12), "")</f>
        <v>0</v>
      </c>
      <c r="E12" s="443">
        <f>IFERROR(C12+D12, "")</f>
        <v>0</v>
      </c>
      <c r="F12" s="443">
        <f>IFERROR(IF(C12&gt;0, MIN(C12-G12, H11), 0), "")</f>
        <v>0</v>
      </c>
      <c r="G12" s="443">
        <f t="shared" ref="G12:G75" si="2">IFERROR(IF(C12&gt;0, $B$4/$B$6*H11, 0), "")</f>
        <v>0</v>
      </c>
      <c r="H12" s="444">
        <f>IFERROR(IF(H11 &gt;0, H11-F12-D12, 0), "")</f>
        <v>0</v>
      </c>
      <c r="I12" s="839" t="s">
        <v>47</v>
      </c>
    </row>
    <row r="13" spans="1:12" ht="15" customHeight="1" x14ac:dyDescent="0.65">
      <c r="A13" s="441">
        <v>2</v>
      </c>
      <c r="B13" s="442">
        <f t="shared" ref="B13:B76" si="3">EDATE($B$7,A12)</f>
        <v>44228</v>
      </c>
      <c r="C13" s="443">
        <f t="shared" si="0"/>
        <v>0</v>
      </c>
      <c r="D13" s="443">
        <f t="shared" si="1"/>
        <v>0</v>
      </c>
      <c r="E13" s="443">
        <f t="shared" ref="E13:E76" si="4">IFERROR(C13+D13, "")</f>
        <v>0</v>
      </c>
      <c r="F13" s="443">
        <f t="shared" ref="F13:F76" si="5">IFERROR(IF(C13&gt;0, MIN(C13-G13, H12), 0), "")</f>
        <v>0</v>
      </c>
      <c r="G13" s="443">
        <f t="shared" si="2"/>
        <v>0</v>
      </c>
      <c r="H13" s="444">
        <f t="shared" ref="H13:H76" si="6">IFERROR(IF(H12 &gt;0, H12-F13-D13, 0), "")</f>
        <v>0</v>
      </c>
      <c r="I13" s="839"/>
    </row>
    <row r="14" spans="1:12" ht="15" customHeight="1" x14ac:dyDescent="0.65">
      <c r="A14" s="441">
        <v>3</v>
      </c>
      <c r="B14" s="442">
        <f t="shared" si="3"/>
        <v>44256</v>
      </c>
      <c r="C14" s="443">
        <f t="shared" si="0"/>
        <v>0</v>
      </c>
      <c r="D14" s="443">
        <f t="shared" si="1"/>
        <v>0</v>
      </c>
      <c r="E14" s="443">
        <f t="shared" si="4"/>
        <v>0</v>
      </c>
      <c r="F14" s="443">
        <f t="shared" si="5"/>
        <v>0</v>
      </c>
      <c r="G14" s="443">
        <f t="shared" si="2"/>
        <v>0</v>
      </c>
      <c r="H14" s="444">
        <f t="shared" si="6"/>
        <v>0</v>
      </c>
      <c r="I14" s="839"/>
    </row>
    <row r="15" spans="1:12" ht="15" customHeight="1" x14ac:dyDescent="0.65">
      <c r="A15" s="441">
        <v>4</v>
      </c>
      <c r="B15" s="442">
        <f t="shared" si="3"/>
        <v>44287</v>
      </c>
      <c r="C15" s="443">
        <f t="shared" si="0"/>
        <v>0</v>
      </c>
      <c r="D15" s="443">
        <f t="shared" si="1"/>
        <v>0</v>
      </c>
      <c r="E15" s="443">
        <f t="shared" si="4"/>
        <v>0</v>
      </c>
      <c r="F15" s="443">
        <f t="shared" si="5"/>
        <v>0</v>
      </c>
      <c r="G15" s="443">
        <f t="shared" si="2"/>
        <v>0</v>
      </c>
      <c r="H15" s="444">
        <f t="shared" si="6"/>
        <v>0</v>
      </c>
      <c r="I15" s="839"/>
    </row>
    <row r="16" spans="1:12" ht="15" customHeight="1" x14ac:dyDescent="0.65">
      <c r="A16" s="441">
        <v>5</v>
      </c>
      <c r="B16" s="442">
        <f t="shared" si="3"/>
        <v>44317</v>
      </c>
      <c r="C16" s="443">
        <f t="shared" si="0"/>
        <v>0</v>
      </c>
      <c r="D16" s="443">
        <f t="shared" si="1"/>
        <v>0</v>
      </c>
      <c r="E16" s="443">
        <f t="shared" si="4"/>
        <v>0</v>
      </c>
      <c r="F16" s="443">
        <f t="shared" si="5"/>
        <v>0</v>
      </c>
      <c r="G16" s="443">
        <f t="shared" si="2"/>
        <v>0</v>
      </c>
      <c r="H16" s="444">
        <f t="shared" si="6"/>
        <v>0</v>
      </c>
      <c r="I16" s="839"/>
    </row>
    <row r="17" spans="1:9" ht="15" customHeight="1" x14ac:dyDescent="0.65">
      <c r="A17" s="441">
        <v>6</v>
      </c>
      <c r="B17" s="442">
        <f t="shared" si="3"/>
        <v>44348</v>
      </c>
      <c r="C17" s="443">
        <f t="shared" si="0"/>
        <v>0</v>
      </c>
      <c r="D17" s="443">
        <f t="shared" si="1"/>
        <v>0</v>
      </c>
      <c r="E17" s="443">
        <f t="shared" si="4"/>
        <v>0</v>
      </c>
      <c r="F17" s="443">
        <f t="shared" si="5"/>
        <v>0</v>
      </c>
      <c r="G17" s="443">
        <f t="shared" si="2"/>
        <v>0</v>
      </c>
      <c r="H17" s="444">
        <f t="shared" si="6"/>
        <v>0</v>
      </c>
      <c r="I17" s="839"/>
    </row>
    <row r="18" spans="1:9" ht="15" customHeight="1" x14ac:dyDescent="0.65">
      <c r="A18" s="441">
        <v>7</v>
      </c>
      <c r="B18" s="442">
        <f t="shared" si="3"/>
        <v>44378</v>
      </c>
      <c r="C18" s="443">
        <f t="shared" si="0"/>
        <v>0</v>
      </c>
      <c r="D18" s="443">
        <f t="shared" si="1"/>
        <v>0</v>
      </c>
      <c r="E18" s="443">
        <f t="shared" si="4"/>
        <v>0</v>
      </c>
      <c r="F18" s="443">
        <f t="shared" si="5"/>
        <v>0</v>
      </c>
      <c r="G18" s="443">
        <f t="shared" si="2"/>
        <v>0</v>
      </c>
      <c r="H18" s="444">
        <f t="shared" si="6"/>
        <v>0</v>
      </c>
      <c r="I18" s="839"/>
    </row>
    <row r="19" spans="1:9" ht="15" customHeight="1" x14ac:dyDescent="0.65">
      <c r="A19" s="441">
        <v>8</v>
      </c>
      <c r="B19" s="442">
        <f t="shared" si="3"/>
        <v>44409</v>
      </c>
      <c r="C19" s="443">
        <f t="shared" si="0"/>
        <v>0</v>
      </c>
      <c r="D19" s="443">
        <f t="shared" si="1"/>
        <v>0</v>
      </c>
      <c r="E19" s="443">
        <f t="shared" si="4"/>
        <v>0</v>
      </c>
      <c r="F19" s="443">
        <f t="shared" si="5"/>
        <v>0</v>
      </c>
      <c r="G19" s="443">
        <f t="shared" si="2"/>
        <v>0</v>
      </c>
      <c r="H19" s="444">
        <f t="shared" si="6"/>
        <v>0</v>
      </c>
      <c r="I19" s="839"/>
    </row>
    <row r="20" spans="1:9" ht="15" customHeight="1" x14ac:dyDescent="0.65">
      <c r="A20" s="441">
        <v>9</v>
      </c>
      <c r="B20" s="442">
        <f t="shared" si="3"/>
        <v>44440</v>
      </c>
      <c r="C20" s="443">
        <f t="shared" si="0"/>
        <v>0</v>
      </c>
      <c r="D20" s="443">
        <f t="shared" si="1"/>
        <v>0</v>
      </c>
      <c r="E20" s="443">
        <f t="shared" si="4"/>
        <v>0</v>
      </c>
      <c r="F20" s="443">
        <f t="shared" si="5"/>
        <v>0</v>
      </c>
      <c r="G20" s="443">
        <f t="shared" si="2"/>
        <v>0</v>
      </c>
      <c r="H20" s="444">
        <f t="shared" si="6"/>
        <v>0</v>
      </c>
      <c r="I20" s="839"/>
    </row>
    <row r="21" spans="1:9" ht="15" customHeight="1" x14ac:dyDescent="0.65">
      <c r="A21" s="441">
        <v>10</v>
      </c>
      <c r="B21" s="442">
        <f t="shared" si="3"/>
        <v>44470</v>
      </c>
      <c r="C21" s="443">
        <f t="shared" si="0"/>
        <v>0</v>
      </c>
      <c r="D21" s="443">
        <f t="shared" si="1"/>
        <v>0</v>
      </c>
      <c r="E21" s="443">
        <f t="shared" si="4"/>
        <v>0</v>
      </c>
      <c r="F21" s="443">
        <f t="shared" si="5"/>
        <v>0</v>
      </c>
      <c r="G21" s="443">
        <f t="shared" si="2"/>
        <v>0</v>
      </c>
      <c r="H21" s="444">
        <f t="shared" si="6"/>
        <v>0</v>
      </c>
      <c r="I21" s="839"/>
    </row>
    <row r="22" spans="1:9" ht="15" customHeight="1" x14ac:dyDescent="0.65">
      <c r="A22" s="441">
        <v>11</v>
      </c>
      <c r="B22" s="442">
        <f t="shared" si="3"/>
        <v>44501</v>
      </c>
      <c r="C22" s="443">
        <f t="shared" si="0"/>
        <v>0</v>
      </c>
      <c r="D22" s="443">
        <f t="shared" si="1"/>
        <v>0</v>
      </c>
      <c r="E22" s="443">
        <f t="shared" si="4"/>
        <v>0</v>
      </c>
      <c r="F22" s="443">
        <f t="shared" si="5"/>
        <v>0</v>
      </c>
      <c r="G22" s="443">
        <f t="shared" si="2"/>
        <v>0</v>
      </c>
      <c r="H22" s="444">
        <f t="shared" si="6"/>
        <v>0</v>
      </c>
      <c r="I22" s="839"/>
    </row>
    <row r="23" spans="1:9" ht="15" customHeight="1" x14ac:dyDescent="0.65">
      <c r="A23" s="441">
        <v>12</v>
      </c>
      <c r="B23" s="442">
        <f t="shared" si="3"/>
        <v>44531</v>
      </c>
      <c r="C23" s="443">
        <f t="shared" si="0"/>
        <v>0</v>
      </c>
      <c r="D23" s="443">
        <f t="shared" si="1"/>
        <v>0</v>
      </c>
      <c r="E23" s="443">
        <f t="shared" si="4"/>
        <v>0</v>
      </c>
      <c r="F23" s="443">
        <f t="shared" si="5"/>
        <v>0</v>
      </c>
      <c r="G23" s="443">
        <f t="shared" si="2"/>
        <v>0</v>
      </c>
      <c r="H23" s="444">
        <f t="shared" si="6"/>
        <v>0</v>
      </c>
      <c r="I23" s="839"/>
    </row>
    <row r="24" spans="1:9" ht="15" customHeight="1" x14ac:dyDescent="0.65">
      <c r="A24" s="441">
        <v>13</v>
      </c>
      <c r="B24" s="442">
        <f t="shared" si="3"/>
        <v>44562</v>
      </c>
      <c r="C24" s="443">
        <f t="shared" si="0"/>
        <v>0</v>
      </c>
      <c r="D24" s="443">
        <f t="shared" si="1"/>
        <v>0</v>
      </c>
      <c r="E24" s="443">
        <f t="shared" si="4"/>
        <v>0</v>
      </c>
      <c r="F24" s="443">
        <f t="shared" si="5"/>
        <v>0</v>
      </c>
      <c r="G24" s="443">
        <f t="shared" si="2"/>
        <v>0</v>
      </c>
      <c r="H24" s="444">
        <f t="shared" si="6"/>
        <v>0</v>
      </c>
      <c r="I24" s="839" t="s">
        <v>48</v>
      </c>
    </row>
    <row r="25" spans="1:9" ht="15" customHeight="1" x14ac:dyDescent="0.65">
      <c r="A25" s="441">
        <v>14</v>
      </c>
      <c r="B25" s="442">
        <f t="shared" si="3"/>
        <v>44593</v>
      </c>
      <c r="C25" s="443">
        <f t="shared" si="0"/>
        <v>0</v>
      </c>
      <c r="D25" s="443">
        <f t="shared" si="1"/>
        <v>0</v>
      </c>
      <c r="E25" s="443">
        <f t="shared" si="4"/>
        <v>0</v>
      </c>
      <c r="F25" s="443">
        <f t="shared" si="5"/>
        <v>0</v>
      </c>
      <c r="G25" s="443">
        <f t="shared" si="2"/>
        <v>0</v>
      </c>
      <c r="H25" s="444">
        <f t="shared" si="6"/>
        <v>0</v>
      </c>
      <c r="I25" s="839"/>
    </row>
    <row r="26" spans="1:9" ht="15" customHeight="1" x14ac:dyDescent="0.65">
      <c r="A26" s="441">
        <v>15</v>
      </c>
      <c r="B26" s="442">
        <f t="shared" si="3"/>
        <v>44621</v>
      </c>
      <c r="C26" s="443">
        <f t="shared" si="0"/>
        <v>0</v>
      </c>
      <c r="D26" s="443">
        <f t="shared" si="1"/>
        <v>0</v>
      </c>
      <c r="E26" s="443">
        <f t="shared" si="4"/>
        <v>0</v>
      </c>
      <c r="F26" s="443">
        <f t="shared" si="5"/>
        <v>0</v>
      </c>
      <c r="G26" s="443">
        <f t="shared" si="2"/>
        <v>0</v>
      </c>
      <c r="H26" s="444">
        <f t="shared" si="6"/>
        <v>0</v>
      </c>
      <c r="I26" s="839"/>
    </row>
    <row r="27" spans="1:9" ht="15" customHeight="1" x14ac:dyDescent="0.65">
      <c r="A27" s="441">
        <v>16</v>
      </c>
      <c r="B27" s="442">
        <f t="shared" si="3"/>
        <v>44652</v>
      </c>
      <c r="C27" s="443">
        <f t="shared" si="0"/>
        <v>0</v>
      </c>
      <c r="D27" s="443">
        <f t="shared" si="1"/>
        <v>0</v>
      </c>
      <c r="E27" s="443">
        <f t="shared" si="4"/>
        <v>0</v>
      </c>
      <c r="F27" s="443">
        <f t="shared" si="5"/>
        <v>0</v>
      </c>
      <c r="G27" s="443">
        <f t="shared" si="2"/>
        <v>0</v>
      </c>
      <c r="H27" s="444">
        <f t="shared" si="6"/>
        <v>0</v>
      </c>
      <c r="I27" s="839"/>
    </row>
    <row r="28" spans="1:9" ht="15" customHeight="1" x14ac:dyDescent="0.65">
      <c r="A28" s="441">
        <v>17</v>
      </c>
      <c r="B28" s="442">
        <f t="shared" si="3"/>
        <v>44682</v>
      </c>
      <c r="C28" s="443">
        <f t="shared" si="0"/>
        <v>0</v>
      </c>
      <c r="D28" s="443">
        <f t="shared" si="1"/>
        <v>0</v>
      </c>
      <c r="E28" s="443">
        <f t="shared" si="4"/>
        <v>0</v>
      </c>
      <c r="F28" s="443">
        <f t="shared" si="5"/>
        <v>0</v>
      </c>
      <c r="G28" s="443">
        <f t="shared" si="2"/>
        <v>0</v>
      </c>
      <c r="H28" s="444">
        <f t="shared" si="6"/>
        <v>0</v>
      </c>
      <c r="I28" s="839"/>
    </row>
    <row r="29" spans="1:9" ht="15" customHeight="1" x14ac:dyDescent="0.65">
      <c r="A29" s="441">
        <v>18</v>
      </c>
      <c r="B29" s="442">
        <f t="shared" si="3"/>
        <v>44713</v>
      </c>
      <c r="C29" s="443">
        <f t="shared" si="0"/>
        <v>0</v>
      </c>
      <c r="D29" s="443">
        <f t="shared" si="1"/>
        <v>0</v>
      </c>
      <c r="E29" s="443">
        <f t="shared" si="4"/>
        <v>0</v>
      </c>
      <c r="F29" s="443">
        <f t="shared" si="5"/>
        <v>0</v>
      </c>
      <c r="G29" s="443">
        <f t="shared" si="2"/>
        <v>0</v>
      </c>
      <c r="H29" s="444">
        <f t="shared" si="6"/>
        <v>0</v>
      </c>
      <c r="I29" s="839"/>
    </row>
    <row r="30" spans="1:9" ht="15" customHeight="1" x14ac:dyDescent="0.65">
      <c r="A30" s="441">
        <v>19</v>
      </c>
      <c r="B30" s="442">
        <f t="shared" si="3"/>
        <v>44743</v>
      </c>
      <c r="C30" s="443">
        <f t="shared" si="0"/>
        <v>0</v>
      </c>
      <c r="D30" s="443">
        <f t="shared" si="1"/>
        <v>0</v>
      </c>
      <c r="E30" s="443">
        <f t="shared" si="4"/>
        <v>0</v>
      </c>
      <c r="F30" s="443">
        <f t="shared" si="5"/>
        <v>0</v>
      </c>
      <c r="G30" s="443">
        <f t="shared" si="2"/>
        <v>0</v>
      </c>
      <c r="H30" s="444">
        <f t="shared" si="6"/>
        <v>0</v>
      </c>
      <c r="I30" s="839"/>
    </row>
    <row r="31" spans="1:9" ht="15" customHeight="1" x14ac:dyDescent="0.65">
      <c r="A31" s="441">
        <v>20</v>
      </c>
      <c r="B31" s="442">
        <f t="shared" si="3"/>
        <v>44774</v>
      </c>
      <c r="C31" s="443">
        <f t="shared" si="0"/>
        <v>0</v>
      </c>
      <c r="D31" s="443">
        <f t="shared" si="1"/>
        <v>0</v>
      </c>
      <c r="E31" s="443">
        <f t="shared" si="4"/>
        <v>0</v>
      </c>
      <c r="F31" s="443">
        <f t="shared" si="5"/>
        <v>0</v>
      </c>
      <c r="G31" s="443">
        <f t="shared" si="2"/>
        <v>0</v>
      </c>
      <c r="H31" s="444">
        <f t="shared" si="6"/>
        <v>0</v>
      </c>
      <c r="I31" s="839"/>
    </row>
    <row r="32" spans="1:9" ht="15" customHeight="1" x14ac:dyDescent="0.65">
      <c r="A32" s="441">
        <v>21</v>
      </c>
      <c r="B32" s="442">
        <f t="shared" si="3"/>
        <v>44805</v>
      </c>
      <c r="C32" s="443">
        <f t="shared" si="0"/>
        <v>0</v>
      </c>
      <c r="D32" s="443">
        <f t="shared" si="1"/>
        <v>0</v>
      </c>
      <c r="E32" s="443">
        <f t="shared" si="4"/>
        <v>0</v>
      </c>
      <c r="F32" s="443">
        <f t="shared" si="5"/>
        <v>0</v>
      </c>
      <c r="G32" s="443">
        <f t="shared" si="2"/>
        <v>0</v>
      </c>
      <c r="H32" s="444">
        <f t="shared" si="6"/>
        <v>0</v>
      </c>
      <c r="I32" s="839"/>
    </row>
    <row r="33" spans="1:9" ht="15" customHeight="1" x14ac:dyDescent="0.65">
      <c r="A33" s="441">
        <v>22</v>
      </c>
      <c r="B33" s="442">
        <f t="shared" si="3"/>
        <v>44835</v>
      </c>
      <c r="C33" s="443">
        <f t="shared" si="0"/>
        <v>0</v>
      </c>
      <c r="D33" s="443">
        <f t="shared" si="1"/>
        <v>0</v>
      </c>
      <c r="E33" s="443">
        <f t="shared" si="4"/>
        <v>0</v>
      </c>
      <c r="F33" s="443">
        <f t="shared" si="5"/>
        <v>0</v>
      </c>
      <c r="G33" s="443">
        <f t="shared" si="2"/>
        <v>0</v>
      </c>
      <c r="H33" s="444">
        <f t="shared" si="6"/>
        <v>0</v>
      </c>
      <c r="I33" s="839"/>
    </row>
    <row r="34" spans="1:9" ht="15" customHeight="1" x14ac:dyDescent="0.65">
      <c r="A34" s="441">
        <v>23</v>
      </c>
      <c r="B34" s="442">
        <f t="shared" si="3"/>
        <v>44866</v>
      </c>
      <c r="C34" s="443">
        <f t="shared" si="0"/>
        <v>0</v>
      </c>
      <c r="D34" s="443">
        <f t="shared" si="1"/>
        <v>0</v>
      </c>
      <c r="E34" s="443">
        <f t="shared" si="4"/>
        <v>0</v>
      </c>
      <c r="F34" s="443">
        <f t="shared" si="5"/>
        <v>0</v>
      </c>
      <c r="G34" s="443">
        <f t="shared" si="2"/>
        <v>0</v>
      </c>
      <c r="H34" s="444">
        <f t="shared" si="6"/>
        <v>0</v>
      </c>
      <c r="I34" s="839"/>
    </row>
    <row r="35" spans="1:9" ht="15" customHeight="1" x14ac:dyDescent="0.65">
      <c r="A35" s="441">
        <v>24</v>
      </c>
      <c r="B35" s="442">
        <f t="shared" si="3"/>
        <v>44896</v>
      </c>
      <c r="C35" s="443">
        <f t="shared" si="0"/>
        <v>0</v>
      </c>
      <c r="D35" s="443">
        <f t="shared" si="1"/>
        <v>0</v>
      </c>
      <c r="E35" s="443">
        <f t="shared" si="4"/>
        <v>0</v>
      </c>
      <c r="F35" s="443">
        <f t="shared" si="5"/>
        <v>0</v>
      </c>
      <c r="G35" s="443">
        <f t="shared" si="2"/>
        <v>0</v>
      </c>
      <c r="H35" s="444">
        <f t="shared" si="6"/>
        <v>0</v>
      </c>
      <c r="I35" s="839"/>
    </row>
    <row r="36" spans="1:9" ht="15" customHeight="1" x14ac:dyDescent="0.65">
      <c r="A36" s="441">
        <v>25</v>
      </c>
      <c r="B36" s="442">
        <f t="shared" si="3"/>
        <v>44927</v>
      </c>
      <c r="C36" s="443">
        <f t="shared" si="0"/>
        <v>0</v>
      </c>
      <c r="D36" s="443">
        <f t="shared" si="1"/>
        <v>0</v>
      </c>
      <c r="E36" s="443">
        <f t="shared" si="4"/>
        <v>0</v>
      </c>
      <c r="F36" s="443">
        <f t="shared" si="5"/>
        <v>0</v>
      </c>
      <c r="G36" s="443">
        <f t="shared" si="2"/>
        <v>0</v>
      </c>
      <c r="H36" s="444">
        <f t="shared" si="6"/>
        <v>0</v>
      </c>
      <c r="I36" s="839" t="s">
        <v>49</v>
      </c>
    </row>
    <row r="37" spans="1:9" ht="15" customHeight="1" x14ac:dyDescent="0.65">
      <c r="A37" s="441">
        <v>26</v>
      </c>
      <c r="B37" s="442">
        <f t="shared" si="3"/>
        <v>44958</v>
      </c>
      <c r="C37" s="443">
        <f t="shared" si="0"/>
        <v>0</v>
      </c>
      <c r="D37" s="443">
        <f t="shared" si="1"/>
        <v>0</v>
      </c>
      <c r="E37" s="443">
        <f t="shared" si="4"/>
        <v>0</v>
      </c>
      <c r="F37" s="443">
        <f t="shared" si="5"/>
        <v>0</v>
      </c>
      <c r="G37" s="443">
        <f t="shared" si="2"/>
        <v>0</v>
      </c>
      <c r="H37" s="444">
        <f t="shared" si="6"/>
        <v>0</v>
      </c>
      <c r="I37" s="839"/>
    </row>
    <row r="38" spans="1:9" ht="15" customHeight="1" x14ac:dyDescent="0.65">
      <c r="A38" s="441">
        <v>27</v>
      </c>
      <c r="B38" s="442">
        <f t="shared" si="3"/>
        <v>44986</v>
      </c>
      <c r="C38" s="443">
        <f t="shared" si="0"/>
        <v>0</v>
      </c>
      <c r="D38" s="443">
        <f t="shared" si="1"/>
        <v>0</v>
      </c>
      <c r="E38" s="443">
        <f t="shared" si="4"/>
        <v>0</v>
      </c>
      <c r="F38" s="443">
        <f t="shared" si="5"/>
        <v>0</v>
      </c>
      <c r="G38" s="443">
        <f t="shared" si="2"/>
        <v>0</v>
      </c>
      <c r="H38" s="444">
        <f t="shared" si="6"/>
        <v>0</v>
      </c>
      <c r="I38" s="839"/>
    </row>
    <row r="39" spans="1:9" ht="15" customHeight="1" x14ac:dyDescent="0.65">
      <c r="A39" s="441">
        <v>28</v>
      </c>
      <c r="B39" s="442">
        <f t="shared" si="3"/>
        <v>45017</v>
      </c>
      <c r="C39" s="443">
        <f t="shared" si="0"/>
        <v>0</v>
      </c>
      <c r="D39" s="443">
        <f t="shared" si="1"/>
        <v>0</v>
      </c>
      <c r="E39" s="443">
        <f t="shared" si="4"/>
        <v>0</v>
      </c>
      <c r="F39" s="443">
        <f t="shared" si="5"/>
        <v>0</v>
      </c>
      <c r="G39" s="443">
        <f t="shared" si="2"/>
        <v>0</v>
      </c>
      <c r="H39" s="444">
        <f t="shared" si="6"/>
        <v>0</v>
      </c>
      <c r="I39" s="839"/>
    </row>
    <row r="40" spans="1:9" ht="15" customHeight="1" x14ac:dyDescent="0.65">
      <c r="A40" s="441">
        <v>29</v>
      </c>
      <c r="B40" s="442">
        <f t="shared" si="3"/>
        <v>45047</v>
      </c>
      <c r="C40" s="443">
        <f t="shared" si="0"/>
        <v>0</v>
      </c>
      <c r="D40" s="443">
        <f t="shared" si="1"/>
        <v>0</v>
      </c>
      <c r="E40" s="443">
        <f t="shared" si="4"/>
        <v>0</v>
      </c>
      <c r="F40" s="443">
        <f t="shared" si="5"/>
        <v>0</v>
      </c>
      <c r="G40" s="443">
        <f t="shared" si="2"/>
        <v>0</v>
      </c>
      <c r="H40" s="444">
        <f t="shared" si="6"/>
        <v>0</v>
      </c>
      <c r="I40" s="839"/>
    </row>
    <row r="41" spans="1:9" ht="15" customHeight="1" x14ac:dyDescent="0.65">
      <c r="A41" s="441">
        <v>30</v>
      </c>
      <c r="B41" s="442">
        <f t="shared" si="3"/>
        <v>45078</v>
      </c>
      <c r="C41" s="443">
        <f t="shared" si="0"/>
        <v>0</v>
      </c>
      <c r="D41" s="443">
        <f t="shared" si="1"/>
        <v>0</v>
      </c>
      <c r="E41" s="443">
        <f t="shared" si="4"/>
        <v>0</v>
      </c>
      <c r="F41" s="443">
        <f t="shared" si="5"/>
        <v>0</v>
      </c>
      <c r="G41" s="443">
        <f t="shared" si="2"/>
        <v>0</v>
      </c>
      <c r="H41" s="444">
        <f t="shared" si="6"/>
        <v>0</v>
      </c>
      <c r="I41" s="839"/>
    </row>
    <row r="42" spans="1:9" ht="15" customHeight="1" x14ac:dyDescent="0.65">
      <c r="A42" s="441">
        <v>31</v>
      </c>
      <c r="B42" s="442">
        <f t="shared" si="3"/>
        <v>45108</v>
      </c>
      <c r="C42" s="443">
        <f t="shared" si="0"/>
        <v>0</v>
      </c>
      <c r="D42" s="443">
        <f t="shared" si="1"/>
        <v>0</v>
      </c>
      <c r="E42" s="443">
        <f t="shared" si="4"/>
        <v>0</v>
      </c>
      <c r="F42" s="443">
        <f t="shared" si="5"/>
        <v>0</v>
      </c>
      <c r="G42" s="443">
        <f t="shared" si="2"/>
        <v>0</v>
      </c>
      <c r="H42" s="444">
        <f t="shared" si="6"/>
        <v>0</v>
      </c>
      <c r="I42" s="839"/>
    </row>
    <row r="43" spans="1:9" ht="15" customHeight="1" x14ac:dyDescent="0.65">
      <c r="A43" s="441">
        <v>32</v>
      </c>
      <c r="B43" s="442">
        <f t="shared" si="3"/>
        <v>45139</v>
      </c>
      <c r="C43" s="443">
        <f t="shared" si="0"/>
        <v>0</v>
      </c>
      <c r="D43" s="443">
        <f t="shared" si="1"/>
        <v>0</v>
      </c>
      <c r="E43" s="443">
        <f t="shared" si="4"/>
        <v>0</v>
      </c>
      <c r="F43" s="443">
        <f t="shared" si="5"/>
        <v>0</v>
      </c>
      <c r="G43" s="443">
        <f t="shared" si="2"/>
        <v>0</v>
      </c>
      <c r="H43" s="444">
        <f t="shared" si="6"/>
        <v>0</v>
      </c>
      <c r="I43" s="839"/>
    </row>
    <row r="44" spans="1:9" ht="15" customHeight="1" x14ac:dyDescent="0.65">
      <c r="A44" s="441">
        <v>33</v>
      </c>
      <c r="B44" s="442">
        <f t="shared" si="3"/>
        <v>45170</v>
      </c>
      <c r="C44" s="443">
        <f t="shared" si="0"/>
        <v>0</v>
      </c>
      <c r="D44" s="443">
        <f t="shared" si="1"/>
        <v>0</v>
      </c>
      <c r="E44" s="443">
        <f t="shared" si="4"/>
        <v>0</v>
      </c>
      <c r="F44" s="443">
        <f t="shared" si="5"/>
        <v>0</v>
      </c>
      <c r="G44" s="443">
        <f t="shared" si="2"/>
        <v>0</v>
      </c>
      <c r="H44" s="444">
        <f t="shared" si="6"/>
        <v>0</v>
      </c>
      <c r="I44" s="839"/>
    </row>
    <row r="45" spans="1:9" ht="15" customHeight="1" x14ac:dyDescent="0.65">
      <c r="A45" s="441">
        <v>34</v>
      </c>
      <c r="B45" s="442">
        <f t="shared" si="3"/>
        <v>45200</v>
      </c>
      <c r="C45" s="443">
        <f t="shared" si="0"/>
        <v>0</v>
      </c>
      <c r="D45" s="443">
        <f t="shared" si="1"/>
        <v>0</v>
      </c>
      <c r="E45" s="443">
        <f t="shared" si="4"/>
        <v>0</v>
      </c>
      <c r="F45" s="443">
        <f t="shared" si="5"/>
        <v>0</v>
      </c>
      <c r="G45" s="443">
        <f t="shared" si="2"/>
        <v>0</v>
      </c>
      <c r="H45" s="444">
        <f t="shared" si="6"/>
        <v>0</v>
      </c>
      <c r="I45" s="839"/>
    </row>
    <row r="46" spans="1:9" ht="15" customHeight="1" x14ac:dyDescent="0.65">
      <c r="A46" s="441">
        <v>35</v>
      </c>
      <c r="B46" s="442">
        <f t="shared" si="3"/>
        <v>45231</v>
      </c>
      <c r="C46" s="443">
        <f t="shared" si="0"/>
        <v>0</v>
      </c>
      <c r="D46" s="443">
        <f t="shared" si="1"/>
        <v>0</v>
      </c>
      <c r="E46" s="443">
        <f t="shared" si="4"/>
        <v>0</v>
      </c>
      <c r="F46" s="443">
        <f t="shared" si="5"/>
        <v>0</v>
      </c>
      <c r="G46" s="443">
        <f t="shared" si="2"/>
        <v>0</v>
      </c>
      <c r="H46" s="444">
        <f t="shared" si="6"/>
        <v>0</v>
      </c>
      <c r="I46" s="839"/>
    </row>
    <row r="47" spans="1:9" ht="15" customHeight="1" x14ac:dyDescent="0.65">
      <c r="A47" s="441">
        <v>36</v>
      </c>
      <c r="B47" s="442">
        <f t="shared" si="3"/>
        <v>45261</v>
      </c>
      <c r="C47" s="443">
        <f t="shared" si="0"/>
        <v>0</v>
      </c>
      <c r="D47" s="443">
        <f t="shared" si="1"/>
        <v>0</v>
      </c>
      <c r="E47" s="443">
        <f t="shared" si="4"/>
        <v>0</v>
      </c>
      <c r="F47" s="443">
        <f t="shared" si="5"/>
        <v>0</v>
      </c>
      <c r="G47" s="443">
        <f t="shared" si="2"/>
        <v>0</v>
      </c>
      <c r="H47" s="444">
        <f t="shared" si="6"/>
        <v>0</v>
      </c>
      <c r="I47" s="839"/>
    </row>
    <row r="48" spans="1:9" ht="15" customHeight="1" x14ac:dyDescent="0.65">
      <c r="A48" s="441">
        <v>37</v>
      </c>
      <c r="B48" s="442">
        <f t="shared" si="3"/>
        <v>45292</v>
      </c>
      <c r="C48" s="443">
        <f t="shared" si="0"/>
        <v>0</v>
      </c>
      <c r="D48" s="443">
        <f t="shared" si="1"/>
        <v>0</v>
      </c>
      <c r="E48" s="443">
        <f t="shared" si="4"/>
        <v>0</v>
      </c>
      <c r="F48" s="443">
        <f t="shared" si="5"/>
        <v>0</v>
      </c>
      <c r="G48" s="443">
        <f t="shared" si="2"/>
        <v>0</v>
      </c>
      <c r="H48" s="444">
        <f t="shared" si="6"/>
        <v>0</v>
      </c>
      <c r="I48" s="839" t="s">
        <v>50</v>
      </c>
    </row>
    <row r="49" spans="1:9" ht="15" customHeight="1" x14ac:dyDescent="0.65">
      <c r="A49" s="441">
        <v>38</v>
      </c>
      <c r="B49" s="442">
        <f t="shared" si="3"/>
        <v>45323</v>
      </c>
      <c r="C49" s="443">
        <f t="shared" si="0"/>
        <v>0</v>
      </c>
      <c r="D49" s="443">
        <f t="shared" si="1"/>
        <v>0</v>
      </c>
      <c r="E49" s="443">
        <f t="shared" si="4"/>
        <v>0</v>
      </c>
      <c r="F49" s="443">
        <f t="shared" si="5"/>
        <v>0</v>
      </c>
      <c r="G49" s="443">
        <f t="shared" si="2"/>
        <v>0</v>
      </c>
      <c r="H49" s="444">
        <f t="shared" si="6"/>
        <v>0</v>
      </c>
      <c r="I49" s="839"/>
    </row>
    <row r="50" spans="1:9" ht="15" customHeight="1" x14ac:dyDescent="0.65">
      <c r="A50" s="441">
        <v>39</v>
      </c>
      <c r="B50" s="442">
        <f t="shared" si="3"/>
        <v>45352</v>
      </c>
      <c r="C50" s="443">
        <f t="shared" si="0"/>
        <v>0</v>
      </c>
      <c r="D50" s="443">
        <f t="shared" si="1"/>
        <v>0</v>
      </c>
      <c r="E50" s="443">
        <f t="shared" si="4"/>
        <v>0</v>
      </c>
      <c r="F50" s="443">
        <f t="shared" si="5"/>
        <v>0</v>
      </c>
      <c r="G50" s="443">
        <f t="shared" si="2"/>
        <v>0</v>
      </c>
      <c r="H50" s="444">
        <f t="shared" si="6"/>
        <v>0</v>
      </c>
      <c r="I50" s="839"/>
    </row>
    <row r="51" spans="1:9" ht="15" customHeight="1" x14ac:dyDescent="0.65">
      <c r="A51" s="441">
        <v>40</v>
      </c>
      <c r="B51" s="442">
        <f t="shared" si="3"/>
        <v>45383</v>
      </c>
      <c r="C51" s="443">
        <f t="shared" si="0"/>
        <v>0</v>
      </c>
      <c r="D51" s="443">
        <f t="shared" si="1"/>
        <v>0</v>
      </c>
      <c r="E51" s="443">
        <f t="shared" si="4"/>
        <v>0</v>
      </c>
      <c r="F51" s="443">
        <f t="shared" si="5"/>
        <v>0</v>
      </c>
      <c r="G51" s="443">
        <f t="shared" si="2"/>
        <v>0</v>
      </c>
      <c r="H51" s="444">
        <f t="shared" si="6"/>
        <v>0</v>
      </c>
      <c r="I51" s="839"/>
    </row>
    <row r="52" spans="1:9" ht="15" customHeight="1" x14ac:dyDescent="0.65">
      <c r="A52" s="441">
        <v>41</v>
      </c>
      <c r="B52" s="442">
        <f t="shared" si="3"/>
        <v>45413</v>
      </c>
      <c r="C52" s="443">
        <f t="shared" si="0"/>
        <v>0</v>
      </c>
      <c r="D52" s="443">
        <f t="shared" si="1"/>
        <v>0</v>
      </c>
      <c r="E52" s="443">
        <f t="shared" si="4"/>
        <v>0</v>
      </c>
      <c r="F52" s="443">
        <f t="shared" si="5"/>
        <v>0</v>
      </c>
      <c r="G52" s="443">
        <f t="shared" si="2"/>
        <v>0</v>
      </c>
      <c r="H52" s="444">
        <f t="shared" si="6"/>
        <v>0</v>
      </c>
      <c r="I52" s="839"/>
    </row>
    <row r="53" spans="1:9" ht="15" customHeight="1" x14ac:dyDescent="0.65">
      <c r="A53" s="441">
        <v>42</v>
      </c>
      <c r="B53" s="442">
        <f t="shared" si="3"/>
        <v>45444</v>
      </c>
      <c r="C53" s="443">
        <f t="shared" si="0"/>
        <v>0</v>
      </c>
      <c r="D53" s="443">
        <f t="shared" si="1"/>
        <v>0</v>
      </c>
      <c r="E53" s="443">
        <f t="shared" si="4"/>
        <v>0</v>
      </c>
      <c r="F53" s="443">
        <f t="shared" si="5"/>
        <v>0</v>
      </c>
      <c r="G53" s="443">
        <f t="shared" si="2"/>
        <v>0</v>
      </c>
      <c r="H53" s="444">
        <f t="shared" si="6"/>
        <v>0</v>
      </c>
      <c r="I53" s="839"/>
    </row>
    <row r="54" spans="1:9" ht="15" customHeight="1" x14ac:dyDescent="0.65">
      <c r="A54" s="441">
        <v>43</v>
      </c>
      <c r="B54" s="442">
        <f t="shared" si="3"/>
        <v>45474</v>
      </c>
      <c r="C54" s="443">
        <f t="shared" si="0"/>
        <v>0</v>
      </c>
      <c r="D54" s="443">
        <f t="shared" si="1"/>
        <v>0</v>
      </c>
      <c r="E54" s="443">
        <f t="shared" si="4"/>
        <v>0</v>
      </c>
      <c r="F54" s="443">
        <f t="shared" si="5"/>
        <v>0</v>
      </c>
      <c r="G54" s="443">
        <f t="shared" si="2"/>
        <v>0</v>
      </c>
      <c r="H54" s="444">
        <f t="shared" si="6"/>
        <v>0</v>
      </c>
      <c r="I54" s="839"/>
    </row>
    <row r="55" spans="1:9" ht="15" customHeight="1" x14ac:dyDescent="0.65">
      <c r="A55" s="441">
        <v>44</v>
      </c>
      <c r="B55" s="442">
        <f t="shared" si="3"/>
        <v>45505</v>
      </c>
      <c r="C55" s="443">
        <f t="shared" si="0"/>
        <v>0</v>
      </c>
      <c r="D55" s="443">
        <f t="shared" si="1"/>
        <v>0</v>
      </c>
      <c r="E55" s="443">
        <f t="shared" si="4"/>
        <v>0</v>
      </c>
      <c r="F55" s="443">
        <f t="shared" si="5"/>
        <v>0</v>
      </c>
      <c r="G55" s="443">
        <f t="shared" si="2"/>
        <v>0</v>
      </c>
      <c r="H55" s="444">
        <f t="shared" si="6"/>
        <v>0</v>
      </c>
      <c r="I55" s="839"/>
    </row>
    <row r="56" spans="1:9" ht="15" customHeight="1" x14ac:dyDescent="0.65">
      <c r="A56" s="441">
        <v>45</v>
      </c>
      <c r="B56" s="442">
        <f t="shared" si="3"/>
        <v>45536</v>
      </c>
      <c r="C56" s="443">
        <f t="shared" si="0"/>
        <v>0</v>
      </c>
      <c r="D56" s="443">
        <f t="shared" si="1"/>
        <v>0</v>
      </c>
      <c r="E56" s="443">
        <f t="shared" si="4"/>
        <v>0</v>
      </c>
      <c r="F56" s="443">
        <f t="shared" si="5"/>
        <v>0</v>
      </c>
      <c r="G56" s="443">
        <f t="shared" si="2"/>
        <v>0</v>
      </c>
      <c r="H56" s="444">
        <f t="shared" si="6"/>
        <v>0</v>
      </c>
      <c r="I56" s="839"/>
    </row>
    <row r="57" spans="1:9" ht="15" customHeight="1" x14ac:dyDescent="0.65">
      <c r="A57" s="441">
        <v>46</v>
      </c>
      <c r="B57" s="442">
        <f t="shared" si="3"/>
        <v>45566</v>
      </c>
      <c r="C57" s="443">
        <f t="shared" si="0"/>
        <v>0</v>
      </c>
      <c r="D57" s="443">
        <f t="shared" si="1"/>
        <v>0</v>
      </c>
      <c r="E57" s="443">
        <f t="shared" si="4"/>
        <v>0</v>
      </c>
      <c r="F57" s="443">
        <f t="shared" si="5"/>
        <v>0</v>
      </c>
      <c r="G57" s="443">
        <f t="shared" si="2"/>
        <v>0</v>
      </c>
      <c r="H57" s="444">
        <f t="shared" si="6"/>
        <v>0</v>
      </c>
      <c r="I57" s="839"/>
    </row>
    <row r="58" spans="1:9" ht="15" customHeight="1" x14ac:dyDescent="0.65">
      <c r="A58" s="441">
        <v>47</v>
      </c>
      <c r="B58" s="442">
        <f t="shared" si="3"/>
        <v>45597</v>
      </c>
      <c r="C58" s="443">
        <f t="shared" si="0"/>
        <v>0</v>
      </c>
      <c r="D58" s="443">
        <f t="shared" si="1"/>
        <v>0</v>
      </c>
      <c r="E58" s="443">
        <f t="shared" si="4"/>
        <v>0</v>
      </c>
      <c r="F58" s="443">
        <f t="shared" si="5"/>
        <v>0</v>
      </c>
      <c r="G58" s="443">
        <f t="shared" si="2"/>
        <v>0</v>
      </c>
      <c r="H58" s="444">
        <f t="shared" si="6"/>
        <v>0</v>
      </c>
      <c r="I58" s="839"/>
    </row>
    <row r="59" spans="1:9" ht="15" customHeight="1" x14ac:dyDescent="0.65">
      <c r="A59" s="441">
        <v>48</v>
      </c>
      <c r="B59" s="442">
        <f t="shared" si="3"/>
        <v>45627</v>
      </c>
      <c r="C59" s="443">
        <f t="shared" si="0"/>
        <v>0</v>
      </c>
      <c r="D59" s="443">
        <f t="shared" si="1"/>
        <v>0</v>
      </c>
      <c r="E59" s="443">
        <f t="shared" si="4"/>
        <v>0</v>
      </c>
      <c r="F59" s="443">
        <f t="shared" si="5"/>
        <v>0</v>
      </c>
      <c r="G59" s="443">
        <f t="shared" si="2"/>
        <v>0</v>
      </c>
      <c r="H59" s="444">
        <f t="shared" si="6"/>
        <v>0</v>
      </c>
      <c r="I59" s="839"/>
    </row>
    <row r="60" spans="1:9" ht="15" customHeight="1" x14ac:dyDescent="0.65">
      <c r="A60" s="441">
        <v>49</v>
      </c>
      <c r="B60" s="442">
        <f t="shared" si="3"/>
        <v>45658</v>
      </c>
      <c r="C60" s="443">
        <f t="shared" si="0"/>
        <v>0</v>
      </c>
      <c r="D60" s="443">
        <f t="shared" si="1"/>
        <v>0</v>
      </c>
      <c r="E60" s="443">
        <f t="shared" si="4"/>
        <v>0</v>
      </c>
      <c r="F60" s="443">
        <f t="shared" si="5"/>
        <v>0</v>
      </c>
      <c r="G60" s="443">
        <f t="shared" si="2"/>
        <v>0</v>
      </c>
      <c r="H60" s="444">
        <f t="shared" si="6"/>
        <v>0</v>
      </c>
      <c r="I60" s="839" t="s">
        <v>51</v>
      </c>
    </row>
    <row r="61" spans="1:9" ht="15" customHeight="1" x14ac:dyDescent="0.65">
      <c r="A61" s="441">
        <v>50</v>
      </c>
      <c r="B61" s="442">
        <f t="shared" si="3"/>
        <v>45689</v>
      </c>
      <c r="C61" s="443">
        <f t="shared" si="0"/>
        <v>0</v>
      </c>
      <c r="D61" s="443">
        <f t="shared" si="1"/>
        <v>0</v>
      </c>
      <c r="E61" s="443">
        <f t="shared" si="4"/>
        <v>0</v>
      </c>
      <c r="F61" s="443">
        <f t="shared" si="5"/>
        <v>0</v>
      </c>
      <c r="G61" s="443">
        <f t="shared" si="2"/>
        <v>0</v>
      </c>
      <c r="H61" s="444">
        <f t="shared" si="6"/>
        <v>0</v>
      </c>
      <c r="I61" s="839"/>
    </row>
    <row r="62" spans="1:9" ht="15" customHeight="1" x14ac:dyDescent="0.65">
      <c r="A62" s="441">
        <v>51</v>
      </c>
      <c r="B62" s="442">
        <f t="shared" si="3"/>
        <v>45717</v>
      </c>
      <c r="C62" s="443">
        <f t="shared" si="0"/>
        <v>0</v>
      </c>
      <c r="D62" s="443">
        <f t="shared" si="1"/>
        <v>0</v>
      </c>
      <c r="E62" s="443">
        <f t="shared" si="4"/>
        <v>0</v>
      </c>
      <c r="F62" s="443">
        <f t="shared" si="5"/>
        <v>0</v>
      </c>
      <c r="G62" s="443">
        <f t="shared" si="2"/>
        <v>0</v>
      </c>
      <c r="H62" s="444">
        <f t="shared" si="6"/>
        <v>0</v>
      </c>
      <c r="I62" s="839"/>
    </row>
    <row r="63" spans="1:9" ht="15" customHeight="1" x14ac:dyDescent="0.65">
      <c r="A63" s="441">
        <v>52</v>
      </c>
      <c r="B63" s="442">
        <f t="shared" si="3"/>
        <v>45748</v>
      </c>
      <c r="C63" s="443">
        <f t="shared" si="0"/>
        <v>0</v>
      </c>
      <c r="D63" s="443">
        <f t="shared" si="1"/>
        <v>0</v>
      </c>
      <c r="E63" s="443">
        <f t="shared" si="4"/>
        <v>0</v>
      </c>
      <c r="F63" s="443">
        <f t="shared" si="5"/>
        <v>0</v>
      </c>
      <c r="G63" s="443">
        <f t="shared" si="2"/>
        <v>0</v>
      </c>
      <c r="H63" s="444">
        <f t="shared" si="6"/>
        <v>0</v>
      </c>
      <c r="I63" s="839"/>
    </row>
    <row r="64" spans="1:9" ht="15" customHeight="1" x14ac:dyDescent="0.65">
      <c r="A64" s="441">
        <v>53</v>
      </c>
      <c r="B64" s="442">
        <f t="shared" si="3"/>
        <v>45778</v>
      </c>
      <c r="C64" s="443">
        <f t="shared" si="0"/>
        <v>0</v>
      </c>
      <c r="D64" s="443">
        <f t="shared" si="1"/>
        <v>0</v>
      </c>
      <c r="E64" s="443">
        <f t="shared" si="4"/>
        <v>0</v>
      </c>
      <c r="F64" s="443">
        <f t="shared" si="5"/>
        <v>0</v>
      </c>
      <c r="G64" s="443">
        <f t="shared" si="2"/>
        <v>0</v>
      </c>
      <c r="H64" s="444">
        <f t="shared" si="6"/>
        <v>0</v>
      </c>
      <c r="I64" s="839"/>
    </row>
    <row r="65" spans="1:9" ht="15" customHeight="1" x14ac:dyDescent="0.65">
      <c r="A65" s="441">
        <v>54</v>
      </c>
      <c r="B65" s="442">
        <f t="shared" si="3"/>
        <v>45809</v>
      </c>
      <c r="C65" s="443">
        <f t="shared" si="0"/>
        <v>0</v>
      </c>
      <c r="D65" s="443">
        <f t="shared" si="1"/>
        <v>0</v>
      </c>
      <c r="E65" s="443">
        <f t="shared" si="4"/>
        <v>0</v>
      </c>
      <c r="F65" s="443">
        <f t="shared" si="5"/>
        <v>0</v>
      </c>
      <c r="G65" s="443">
        <f t="shared" si="2"/>
        <v>0</v>
      </c>
      <c r="H65" s="444">
        <f t="shared" si="6"/>
        <v>0</v>
      </c>
      <c r="I65" s="839"/>
    </row>
    <row r="66" spans="1:9" ht="15" customHeight="1" x14ac:dyDescent="0.65">
      <c r="A66" s="441">
        <v>55</v>
      </c>
      <c r="B66" s="442">
        <f t="shared" si="3"/>
        <v>45839</v>
      </c>
      <c r="C66" s="443">
        <f t="shared" si="0"/>
        <v>0</v>
      </c>
      <c r="D66" s="443">
        <f t="shared" si="1"/>
        <v>0</v>
      </c>
      <c r="E66" s="443">
        <f t="shared" si="4"/>
        <v>0</v>
      </c>
      <c r="F66" s="443">
        <f t="shared" si="5"/>
        <v>0</v>
      </c>
      <c r="G66" s="443">
        <f t="shared" si="2"/>
        <v>0</v>
      </c>
      <c r="H66" s="444">
        <f t="shared" si="6"/>
        <v>0</v>
      </c>
      <c r="I66" s="839"/>
    </row>
    <row r="67" spans="1:9" ht="15" customHeight="1" x14ac:dyDescent="0.65">
      <c r="A67" s="441">
        <v>56</v>
      </c>
      <c r="B67" s="442">
        <f t="shared" si="3"/>
        <v>45870</v>
      </c>
      <c r="C67" s="443">
        <f t="shared" si="0"/>
        <v>0</v>
      </c>
      <c r="D67" s="443">
        <f t="shared" si="1"/>
        <v>0</v>
      </c>
      <c r="E67" s="443">
        <f t="shared" si="4"/>
        <v>0</v>
      </c>
      <c r="F67" s="443">
        <f t="shared" si="5"/>
        <v>0</v>
      </c>
      <c r="G67" s="443">
        <f t="shared" si="2"/>
        <v>0</v>
      </c>
      <c r="H67" s="444">
        <f t="shared" si="6"/>
        <v>0</v>
      </c>
      <c r="I67" s="839"/>
    </row>
    <row r="68" spans="1:9" ht="15" customHeight="1" x14ac:dyDescent="0.65">
      <c r="A68" s="441">
        <v>57</v>
      </c>
      <c r="B68" s="442">
        <f t="shared" si="3"/>
        <v>45901</v>
      </c>
      <c r="C68" s="443">
        <f t="shared" si="0"/>
        <v>0</v>
      </c>
      <c r="D68" s="443">
        <f t="shared" si="1"/>
        <v>0</v>
      </c>
      <c r="E68" s="443">
        <f t="shared" si="4"/>
        <v>0</v>
      </c>
      <c r="F68" s="443">
        <f t="shared" si="5"/>
        <v>0</v>
      </c>
      <c r="G68" s="443">
        <f t="shared" si="2"/>
        <v>0</v>
      </c>
      <c r="H68" s="444">
        <f t="shared" si="6"/>
        <v>0</v>
      </c>
      <c r="I68" s="839"/>
    </row>
    <row r="69" spans="1:9" ht="15" customHeight="1" x14ac:dyDescent="0.65">
      <c r="A69" s="441">
        <v>58</v>
      </c>
      <c r="B69" s="442">
        <f t="shared" si="3"/>
        <v>45931</v>
      </c>
      <c r="C69" s="443">
        <f t="shared" si="0"/>
        <v>0</v>
      </c>
      <c r="D69" s="443">
        <f t="shared" si="1"/>
        <v>0</v>
      </c>
      <c r="E69" s="443">
        <f t="shared" si="4"/>
        <v>0</v>
      </c>
      <c r="F69" s="443">
        <f t="shared" si="5"/>
        <v>0</v>
      </c>
      <c r="G69" s="443">
        <f t="shared" si="2"/>
        <v>0</v>
      </c>
      <c r="H69" s="444">
        <f t="shared" si="6"/>
        <v>0</v>
      </c>
      <c r="I69" s="839"/>
    </row>
    <row r="70" spans="1:9" ht="15" customHeight="1" x14ac:dyDescent="0.65">
      <c r="A70" s="441">
        <v>59</v>
      </c>
      <c r="B70" s="442">
        <f t="shared" si="3"/>
        <v>45962</v>
      </c>
      <c r="C70" s="443">
        <f t="shared" si="0"/>
        <v>0</v>
      </c>
      <c r="D70" s="443">
        <f t="shared" si="1"/>
        <v>0</v>
      </c>
      <c r="E70" s="443">
        <f t="shared" si="4"/>
        <v>0</v>
      </c>
      <c r="F70" s="443">
        <f t="shared" si="5"/>
        <v>0</v>
      </c>
      <c r="G70" s="443">
        <f t="shared" si="2"/>
        <v>0</v>
      </c>
      <c r="H70" s="444">
        <f t="shared" si="6"/>
        <v>0</v>
      </c>
      <c r="I70" s="839"/>
    </row>
    <row r="71" spans="1:9" ht="15" customHeight="1" x14ac:dyDescent="0.65">
      <c r="A71" s="441">
        <v>60</v>
      </c>
      <c r="B71" s="442">
        <f t="shared" si="3"/>
        <v>45992</v>
      </c>
      <c r="C71" s="443">
        <f t="shared" si="0"/>
        <v>0</v>
      </c>
      <c r="D71" s="443">
        <f t="shared" si="1"/>
        <v>0</v>
      </c>
      <c r="E71" s="443">
        <f t="shared" si="4"/>
        <v>0</v>
      </c>
      <c r="F71" s="443">
        <f t="shared" si="5"/>
        <v>0</v>
      </c>
      <c r="G71" s="443">
        <f t="shared" si="2"/>
        <v>0</v>
      </c>
      <c r="H71" s="444">
        <f t="shared" si="6"/>
        <v>0</v>
      </c>
      <c r="I71" s="839"/>
    </row>
    <row r="72" spans="1:9" ht="15" customHeight="1" x14ac:dyDescent="0.65">
      <c r="A72" s="441">
        <v>61</v>
      </c>
      <c r="B72" s="442">
        <f t="shared" si="3"/>
        <v>46023</v>
      </c>
      <c r="C72" s="443">
        <f t="shared" si="0"/>
        <v>0</v>
      </c>
      <c r="D72" s="443">
        <f t="shared" si="1"/>
        <v>0</v>
      </c>
      <c r="E72" s="443">
        <f t="shared" si="4"/>
        <v>0</v>
      </c>
      <c r="F72" s="443">
        <f t="shared" si="5"/>
        <v>0</v>
      </c>
      <c r="G72" s="443">
        <f t="shared" si="2"/>
        <v>0</v>
      </c>
      <c r="H72" s="444">
        <f t="shared" si="6"/>
        <v>0</v>
      </c>
      <c r="I72" s="839" t="s">
        <v>52</v>
      </c>
    </row>
    <row r="73" spans="1:9" ht="15" customHeight="1" x14ac:dyDescent="0.65">
      <c r="A73" s="441">
        <v>62</v>
      </c>
      <c r="B73" s="442">
        <f t="shared" si="3"/>
        <v>46054</v>
      </c>
      <c r="C73" s="443">
        <f t="shared" si="0"/>
        <v>0</v>
      </c>
      <c r="D73" s="443">
        <f t="shared" si="1"/>
        <v>0</v>
      </c>
      <c r="E73" s="443">
        <f t="shared" si="4"/>
        <v>0</v>
      </c>
      <c r="F73" s="443">
        <f t="shared" si="5"/>
        <v>0</v>
      </c>
      <c r="G73" s="443">
        <f t="shared" si="2"/>
        <v>0</v>
      </c>
      <c r="H73" s="444">
        <f t="shared" si="6"/>
        <v>0</v>
      </c>
      <c r="I73" s="839"/>
    </row>
    <row r="74" spans="1:9" ht="15" customHeight="1" x14ac:dyDescent="0.65">
      <c r="A74" s="441">
        <v>63</v>
      </c>
      <c r="B74" s="442">
        <f t="shared" si="3"/>
        <v>46082</v>
      </c>
      <c r="C74" s="443">
        <f t="shared" si="0"/>
        <v>0</v>
      </c>
      <c r="D74" s="443">
        <f t="shared" si="1"/>
        <v>0</v>
      </c>
      <c r="E74" s="443">
        <f t="shared" si="4"/>
        <v>0</v>
      </c>
      <c r="F74" s="443">
        <f t="shared" si="5"/>
        <v>0</v>
      </c>
      <c r="G74" s="443">
        <f t="shared" si="2"/>
        <v>0</v>
      </c>
      <c r="H74" s="444">
        <f t="shared" si="6"/>
        <v>0</v>
      </c>
      <c r="I74" s="839"/>
    </row>
    <row r="75" spans="1:9" ht="15" customHeight="1" x14ac:dyDescent="0.65">
      <c r="A75" s="441">
        <v>64</v>
      </c>
      <c r="B75" s="442">
        <f t="shared" si="3"/>
        <v>46113</v>
      </c>
      <c r="C75" s="443">
        <f t="shared" si="0"/>
        <v>0</v>
      </c>
      <c r="D75" s="443">
        <f t="shared" si="1"/>
        <v>0</v>
      </c>
      <c r="E75" s="443">
        <f t="shared" si="4"/>
        <v>0</v>
      </c>
      <c r="F75" s="443">
        <f t="shared" si="5"/>
        <v>0</v>
      </c>
      <c r="G75" s="443">
        <f t="shared" si="2"/>
        <v>0</v>
      </c>
      <c r="H75" s="444">
        <f t="shared" si="6"/>
        <v>0</v>
      </c>
      <c r="I75" s="839"/>
    </row>
    <row r="76" spans="1:9" ht="15" customHeight="1" x14ac:dyDescent="0.65">
      <c r="A76" s="441">
        <v>65</v>
      </c>
      <c r="B76" s="442">
        <f t="shared" si="3"/>
        <v>46143</v>
      </c>
      <c r="C76" s="443">
        <f t="shared" ref="C76:C139" si="7">IFERROR(IF($H$3&lt;=H75, $H$3, H75+H75*$B$4/$B$6), "")</f>
        <v>0</v>
      </c>
      <c r="D76" s="443">
        <f t="shared" ref="D76:D139" si="8">IFERROR(IF($B$8&lt;H75-F76, $B$8, H75-F76), "")</f>
        <v>0</v>
      </c>
      <c r="E76" s="443">
        <f t="shared" si="4"/>
        <v>0</v>
      </c>
      <c r="F76" s="443">
        <f t="shared" si="5"/>
        <v>0</v>
      </c>
      <c r="G76" s="443">
        <f t="shared" ref="G76:G139" si="9">IFERROR(IF(C76&gt;0, $B$4/$B$6*H75, 0), "")</f>
        <v>0</v>
      </c>
      <c r="H76" s="444">
        <f t="shared" si="6"/>
        <v>0</v>
      </c>
      <c r="I76" s="839"/>
    </row>
    <row r="77" spans="1:9" ht="15" customHeight="1" x14ac:dyDescent="0.65">
      <c r="A77" s="441">
        <v>66</v>
      </c>
      <c r="B77" s="442">
        <f t="shared" ref="B77:B140" si="10">EDATE($B$7,A76)</f>
        <v>46174</v>
      </c>
      <c r="C77" s="443">
        <f t="shared" si="7"/>
        <v>0</v>
      </c>
      <c r="D77" s="443">
        <f t="shared" si="8"/>
        <v>0</v>
      </c>
      <c r="E77" s="443">
        <f t="shared" ref="E77:E140" si="11">IFERROR(C77+D77, "")</f>
        <v>0</v>
      </c>
      <c r="F77" s="443">
        <f t="shared" ref="F77:F140" si="12">IFERROR(IF(C77&gt;0, MIN(C77-G77, H76), 0), "")</f>
        <v>0</v>
      </c>
      <c r="G77" s="443">
        <f t="shared" si="9"/>
        <v>0</v>
      </c>
      <c r="H77" s="444">
        <f t="shared" ref="H77:H140" si="13">IFERROR(IF(H76 &gt;0, H76-F77-D77, 0), "")</f>
        <v>0</v>
      </c>
      <c r="I77" s="839"/>
    </row>
    <row r="78" spans="1:9" ht="15" customHeight="1" x14ac:dyDescent="0.65">
      <c r="A78" s="441">
        <v>67</v>
      </c>
      <c r="B78" s="442">
        <f t="shared" si="10"/>
        <v>46204</v>
      </c>
      <c r="C78" s="443">
        <f t="shared" si="7"/>
        <v>0</v>
      </c>
      <c r="D78" s="443">
        <f t="shared" si="8"/>
        <v>0</v>
      </c>
      <c r="E78" s="443">
        <f t="shared" si="11"/>
        <v>0</v>
      </c>
      <c r="F78" s="443">
        <f t="shared" si="12"/>
        <v>0</v>
      </c>
      <c r="G78" s="443">
        <f t="shared" si="9"/>
        <v>0</v>
      </c>
      <c r="H78" s="444">
        <f t="shared" si="13"/>
        <v>0</v>
      </c>
      <c r="I78" s="839"/>
    </row>
    <row r="79" spans="1:9" ht="15" customHeight="1" x14ac:dyDescent="0.65">
      <c r="A79" s="441">
        <v>68</v>
      </c>
      <c r="B79" s="442">
        <f t="shared" si="10"/>
        <v>46235</v>
      </c>
      <c r="C79" s="443">
        <f t="shared" si="7"/>
        <v>0</v>
      </c>
      <c r="D79" s="443">
        <f t="shared" si="8"/>
        <v>0</v>
      </c>
      <c r="E79" s="443">
        <f t="shared" si="11"/>
        <v>0</v>
      </c>
      <c r="F79" s="443">
        <f t="shared" si="12"/>
        <v>0</v>
      </c>
      <c r="G79" s="443">
        <f t="shared" si="9"/>
        <v>0</v>
      </c>
      <c r="H79" s="444">
        <f t="shared" si="13"/>
        <v>0</v>
      </c>
      <c r="I79" s="839"/>
    </row>
    <row r="80" spans="1:9" ht="15" customHeight="1" x14ac:dyDescent="0.65">
      <c r="A80" s="441">
        <v>69</v>
      </c>
      <c r="B80" s="442">
        <f t="shared" si="10"/>
        <v>46266</v>
      </c>
      <c r="C80" s="443">
        <f t="shared" si="7"/>
        <v>0</v>
      </c>
      <c r="D80" s="443">
        <f t="shared" si="8"/>
        <v>0</v>
      </c>
      <c r="E80" s="443">
        <f t="shared" si="11"/>
        <v>0</v>
      </c>
      <c r="F80" s="443">
        <f t="shared" si="12"/>
        <v>0</v>
      </c>
      <c r="G80" s="443">
        <f t="shared" si="9"/>
        <v>0</v>
      </c>
      <c r="H80" s="444">
        <f t="shared" si="13"/>
        <v>0</v>
      </c>
      <c r="I80" s="839"/>
    </row>
    <row r="81" spans="1:9" ht="15" customHeight="1" x14ac:dyDescent="0.65">
      <c r="A81" s="441">
        <v>70</v>
      </c>
      <c r="B81" s="442">
        <f t="shared" si="10"/>
        <v>46296</v>
      </c>
      <c r="C81" s="443">
        <f t="shared" si="7"/>
        <v>0</v>
      </c>
      <c r="D81" s="443">
        <f t="shared" si="8"/>
        <v>0</v>
      </c>
      <c r="E81" s="443">
        <f t="shared" si="11"/>
        <v>0</v>
      </c>
      <c r="F81" s="443">
        <f t="shared" si="12"/>
        <v>0</v>
      </c>
      <c r="G81" s="443">
        <f t="shared" si="9"/>
        <v>0</v>
      </c>
      <c r="H81" s="444">
        <f t="shared" si="13"/>
        <v>0</v>
      </c>
      <c r="I81" s="839"/>
    </row>
    <row r="82" spans="1:9" ht="15" customHeight="1" x14ac:dyDescent="0.65">
      <c r="A82" s="441">
        <v>71</v>
      </c>
      <c r="B82" s="442">
        <f t="shared" si="10"/>
        <v>46327</v>
      </c>
      <c r="C82" s="443">
        <f t="shared" si="7"/>
        <v>0</v>
      </c>
      <c r="D82" s="443">
        <f t="shared" si="8"/>
        <v>0</v>
      </c>
      <c r="E82" s="443">
        <f t="shared" si="11"/>
        <v>0</v>
      </c>
      <c r="F82" s="443">
        <f t="shared" si="12"/>
        <v>0</v>
      </c>
      <c r="G82" s="443">
        <f t="shared" si="9"/>
        <v>0</v>
      </c>
      <c r="H82" s="444">
        <f t="shared" si="13"/>
        <v>0</v>
      </c>
      <c r="I82" s="839"/>
    </row>
    <row r="83" spans="1:9" ht="15" customHeight="1" x14ac:dyDescent="0.65">
      <c r="A83" s="441">
        <v>72</v>
      </c>
      <c r="B83" s="442">
        <f t="shared" si="10"/>
        <v>46357</v>
      </c>
      <c r="C83" s="443">
        <f t="shared" si="7"/>
        <v>0</v>
      </c>
      <c r="D83" s="443">
        <f t="shared" si="8"/>
        <v>0</v>
      </c>
      <c r="E83" s="443">
        <f t="shared" si="11"/>
        <v>0</v>
      </c>
      <c r="F83" s="443">
        <f t="shared" si="12"/>
        <v>0</v>
      </c>
      <c r="G83" s="443">
        <f t="shared" si="9"/>
        <v>0</v>
      </c>
      <c r="H83" s="444">
        <f t="shared" si="13"/>
        <v>0</v>
      </c>
      <c r="I83" s="839"/>
    </row>
    <row r="84" spans="1:9" ht="15" customHeight="1" x14ac:dyDescent="0.65">
      <c r="A84" s="441">
        <v>73</v>
      </c>
      <c r="B84" s="442">
        <f t="shared" si="10"/>
        <v>46388</v>
      </c>
      <c r="C84" s="443">
        <f t="shared" si="7"/>
        <v>0</v>
      </c>
      <c r="D84" s="443">
        <f t="shared" si="8"/>
        <v>0</v>
      </c>
      <c r="E84" s="443">
        <f t="shared" si="11"/>
        <v>0</v>
      </c>
      <c r="F84" s="443">
        <f t="shared" si="12"/>
        <v>0</v>
      </c>
      <c r="G84" s="443">
        <f t="shared" si="9"/>
        <v>0</v>
      </c>
      <c r="H84" s="444">
        <f t="shared" si="13"/>
        <v>0</v>
      </c>
      <c r="I84" s="839" t="s">
        <v>53</v>
      </c>
    </row>
    <row r="85" spans="1:9" ht="15" customHeight="1" x14ac:dyDescent="0.65">
      <c r="A85" s="441">
        <v>74</v>
      </c>
      <c r="B85" s="442">
        <f t="shared" si="10"/>
        <v>46419</v>
      </c>
      <c r="C85" s="443">
        <f t="shared" si="7"/>
        <v>0</v>
      </c>
      <c r="D85" s="443">
        <f t="shared" si="8"/>
        <v>0</v>
      </c>
      <c r="E85" s="443">
        <f t="shared" si="11"/>
        <v>0</v>
      </c>
      <c r="F85" s="443">
        <f t="shared" si="12"/>
        <v>0</v>
      </c>
      <c r="G85" s="443">
        <f t="shared" si="9"/>
        <v>0</v>
      </c>
      <c r="H85" s="444">
        <f t="shared" si="13"/>
        <v>0</v>
      </c>
      <c r="I85" s="839"/>
    </row>
    <row r="86" spans="1:9" ht="15" customHeight="1" x14ac:dyDescent="0.65">
      <c r="A86" s="441">
        <v>75</v>
      </c>
      <c r="B86" s="442">
        <f t="shared" si="10"/>
        <v>46447</v>
      </c>
      <c r="C86" s="443">
        <f t="shared" si="7"/>
        <v>0</v>
      </c>
      <c r="D86" s="443">
        <f t="shared" si="8"/>
        <v>0</v>
      </c>
      <c r="E86" s="443">
        <f t="shared" si="11"/>
        <v>0</v>
      </c>
      <c r="F86" s="443">
        <f t="shared" si="12"/>
        <v>0</v>
      </c>
      <c r="G86" s="443">
        <f t="shared" si="9"/>
        <v>0</v>
      </c>
      <c r="H86" s="444">
        <f t="shared" si="13"/>
        <v>0</v>
      </c>
      <c r="I86" s="839"/>
    </row>
    <row r="87" spans="1:9" ht="15" customHeight="1" x14ac:dyDescent="0.65">
      <c r="A87" s="441">
        <v>76</v>
      </c>
      <c r="B87" s="442">
        <f t="shared" si="10"/>
        <v>46478</v>
      </c>
      <c r="C87" s="443">
        <f t="shared" si="7"/>
        <v>0</v>
      </c>
      <c r="D87" s="443">
        <f t="shared" si="8"/>
        <v>0</v>
      </c>
      <c r="E87" s="443">
        <f t="shared" si="11"/>
        <v>0</v>
      </c>
      <c r="F87" s="443">
        <f t="shared" si="12"/>
        <v>0</v>
      </c>
      <c r="G87" s="443">
        <f t="shared" si="9"/>
        <v>0</v>
      </c>
      <c r="H87" s="444">
        <f t="shared" si="13"/>
        <v>0</v>
      </c>
      <c r="I87" s="839"/>
    </row>
    <row r="88" spans="1:9" ht="15" customHeight="1" x14ac:dyDescent="0.65">
      <c r="A88" s="441">
        <v>77</v>
      </c>
      <c r="B88" s="442">
        <f t="shared" si="10"/>
        <v>46508</v>
      </c>
      <c r="C88" s="443">
        <f t="shared" si="7"/>
        <v>0</v>
      </c>
      <c r="D88" s="443">
        <f t="shared" si="8"/>
        <v>0</v>
      </c>
      <c r="E88" s="443">
        <f t="shared" si="11"/>
        <v>0</v>
      </c>
      <c r="F88" s="443">
        <f t="shared" si="12"/>
        <v>0</v>
      </c>
      <c r="G88" s="443">
        <f t="shared" si="9"/>
        <v>0</v>
      </c>
      <c r="H88" s="444">
        <f t="shared" si="13"/>
        <v>0</v>
      </c>
      <c r="I88" s="839"/>
    </row>
    <row r="89" spans="1:9" ht="15" customHeight="1" x14ac:dyDescent="0.65">
      <c r="A89" s="441">
        <v>78</v>
      </c>
      <c r="B89" s="442">
        <f t="shared" si="10"/>
        <v>46539</v>
      </c>
      <c r="C89" s="443">
        <f t="shared" si="7"/>
        <v>0</v>
      </c>
      <c r="D89" s="443">
        <f t="shared" si="8"/>
        <v>0</v>
      </c>
      <c r="E89" s="443">
        <f t="shared" si="11"/>
        <v>0</v>
      </c>
      <c r="F89" s="443">
        <f t="shared" si="12"/>
        <v>0</v>
      </c>
      <c r="G89" s="443">
        <f t="shared" si="9"/>
        <v>0</v>
      </c>
      <c r="H89" s="444">
        <f t="shared" si="13"/>
        <v>0</v>
      </c>
      <c r="I89" s="839"/>
    </row>
    <row r="90" spans="1:9" ht="15" customHeight="1" x14ac:dyDescent="0.65">
      <c r="A90" s="441">
        <v>79</v>
      </c>
      <c r="B90" s="442">
        <f t="shared" si="10"/>
        <v>46569</v>
      </c>
      <c r="C90" s="443">
        <f t="shared" si="7"/>
        <v>0</v>
      </c>
      <c r="D90" s="443">
        <f t="shared" si="8"/>
        <v>0</v>
      </c>
      <c r="E90" s="443">
        <f t="shared" si="11"/>
        <v>0</v>
      </c>
      <c r="F90" s="443">
        <f t="shared" si="12"/>
        <v>0</v>
      </c>
      <c r="G90" s="443">
        <f t="shared" si="9"/>
        <v>0</v>
      </c>
      <c r="H90" s="444">
        <f t="shared" si="13"/>
        <v>0</v>
      </c>
      <c r="I90" s="839"/>
    </row>
    <row r="91" spans="1:9" ht="15" customHeight="1" x14ac:dyDescent="0.65">
      <c r="A91" s="441">
        <v>80</v>
      </c>
      <c r="B91" s="442">
        <f t="shared" si="10"/>
        <v>46600</v>
      </c>
      <c r="C91" s="443">
        <f t="shared" si="7"/>
        <v>0</v>
      </c>
      <c r="D91" s="443">
        <f t="shared" si="8"/>
        <v>0</v>
      </c>
      <c r="E91" s="443">
        <f t="shared" si="11"/>
        <v>0</v>
      </c>
      <c r="F91" s="443">
        <f t="shared" si="12"/>
        <v>0</v>
      </c>
      <c r="G91" s="443">
        <f t="shared" si="9"/>
        <v>0</v>
      </c>
      <c r="H91" s="444">
        <f t="shared" si="13"/>
        <v>0</v>
      </c>
      <c r="I91" s="839"/>
    </row>
    <row r="92" spans="1:9" ht="15" customHeight="1" x14ac:dyDescent="0.65">
      <c r="A92" s="441">
        <v>81</v>
      </c>
      <c r="B92" s="442">
        <f t="shared" si="10"/>
        <v>46631</v>
      </c>
      <c r="C92" s="443">
        <f t="shared" si="7"/>
        <v>0</v>
      </c>
      <c r="D92" s="443">
        <f t="shared" si="8"/>
        <v>0</v>
      </c>
      <c r="E92" s="443">
        <f t="shared" si="11"/>
        <v>0</v>
      </c>
      <c r="F92" s="443">
        <f t="shared" si="12"/>
        <v>0</v>
      </c>
      <c r="G92" s="443">
        <f t="shared" si="9"/>
        <v>0</v>
      </c>
      <c r="H92" s="444">
        <f t="shared" si="13"/>
        <v>0</v>
      </c>
      <c r="I92" s="839"/>
    </row>
    <row r="93" spans="1:9" ht="15" customHeight="1" x14ac:dyDescent="0.65">
      <c r="A93" s="441">
        <v>82</v>
      </c>
      <c r="B93" s="442">
        <f t="shared" si="10"/>
        <v>46661</v>
      </c>
      <c r="C93" s="443">
        <f t="shared" si="7"/>
        <v>0</v>
      </c>
      <c r="D93" s="443">
        <f t="shared" si="8"/>
        <v>0</v>
      </c>
      <c r="E93" s="443">
        <f t="shared" si="11"/>
        <v>0</v>
      </c>
      <c r="F93" s="443">
        <f t="shared" si="12"/>
        <v>0</v>
      </c>
      <c r="G93" s="443">
        <f t="shared" si="9"/>
        <v>0</v>
      </c>
      <c r="H93" s="444">
        <f t="shared" si="13"/>
        <v>0</v>
      </c>
      <c r="I93" s="839"/>
    </row>
    <row r="94" spans="1:9" ht="15" customHeight="1" x14ac:dyDescent="0.65">
      <c r="A94" s="441">
        <v>83</v>
      </c>
      <c r="B94" s="442">
        <f t="shared" si="10"/>
        <v>46692</v>
      </c>
      <c r="C94" s="443">
        <f t="shared" si="7"/>
        <v>0</v>
      </c>
      <c r="D94" s="443">
        <f t="shared" si="8"/>
        <v>0</v>
      </c>
      <c r="E94" s="443">
        <f t="shared" si="11"/>
        <v>0</v>
      </c>
      <c r="F94" s="443">
        <f t="shared" si="12"/>
        <v>0</v>
      </c>
      <c r="G94" s="443">
        <f t="shared" si="9"/>
        <v>0</v>
      </c>
      <c r="H94" s="444">
        <f t="shared" si="13"/>
        <v>0</v>
      </c>
      <c r="I94" s="839"/>
    </row>
    <row r="95" spans="1:9" ht="15" customHeight="1" x14ac:dyDescent="0.65">
      <c r="A95" s="441">
        <v>84</v>
      </c>
      <c r="B95" s="442">
        <f t="shared" si="10"/>
        <v>46722</v>
      </c>
      <c r="C95" s="443">
        <f t="shared" si="7"/>
        <v>0</v>
      </c>
      <c r="D95" s="443">
        <f t="shared" si="8"/>
        <v>0</v>
      </c>
      <c r="E95" s="443">
        <f t="shared" si="11"/>
        <v>0</v>
      </c>
      <c r="F95" s="443">
        <f t="shared" si="12"/>
        <v>0</v>
      </c>
      <c r="G95" s="443">
        <f t="shared" si="9"/>
        <v>0</v>
      </c>
      <c r="H95" s="444">
        <f t="shared" si="13"/>
        <v>0</v>
      </c>
      <c r="I95" s="839"/>
    </row>
    <row r="96" spans="1:9" ht="15" customHeight="1" x14ac:dyDescent="0.65">
      <c r="A96" s="441">
        <v>85</v>
      </c>
      <c r="B96" s="442">
        <f t="shared" si="10"/>
        <v>46753</v>
      </c>
      <c r="C96" s="443">
        <f t="shared" si="7"/>
        <v>0</v>
      </c>
      <c r="D96" s="443">
        <f t="shared" si="8"/>
        <v>0</v>
      </c>
      <c r="E96" s="443">
        <f t="shared" si="11"/>
        <v>0</v>
      </c>
      <c r="F96" s="443">
        <f t="shared" si="12"/>
        <v>0</v>
      </c>
      <c r="G96" s="443">
        <f t="shared" si="9"/>
        <v>0</v>
      </c>
      <c r="H96" s="444">
        <f t="shared" si="13"/>
        <v>0</v>
      </c>
      <c r="I96" s="839" t="s">
        <v>54</v>
      </c>
    </row>
    <row r="97" spans="1:9" ht="15" customHeight="1" x14ac:dyDescent="0.65">
      <c r="A97" s="441">
        <v>86</v>
      </c>
      <c r="B97" s="442">
        <f t="shared" si="10"/>
        <v>46784</v>
      </c>
      <c r="C97" s="443">
        <f t="shared" si="7"/>
        <v>0</v>
      </c>
      <c r="D97" s="443">
        <f t="shared" si="8"/>
        <v>0</v>
      </c>
      <c r="E97" s="443">
        <f t="shared" si="11"/>
        <v>0</v>
      </c>
      <c r="F97" s="443">
        <f t="shared" si="12"/>
        <v>0</v>
      </c>
      <c r="G97" s="443">
        <f t="shared" si="9"/>
        <v>0</v>
      </c>
      <c r="H97" s="444">
        <f t="shared" si="13"/>
        <v>0</v>
      </c>
      <c r="I97" s="839"/>
    </row>
    <row r="98" spans="1:9" ht="15" customHeight="1" x14ac:dyDescent="0.65">
      <c r="A98" s="441">
        <v>87</v>
      </c>
      <c r="B98" s="442">
        <f t="shared" si="10"/>
        <v>46813</v>
      </c>
      <c r="C98" s="443">
        <f t="shared" si="7"/>
        <v>0</v>
      </c>
      <c r="D98" s="443">
        <f t="shared" si="8"/>
        <v>0</v>
      </c>
      <c r="E98" s="443">
        <f t="shared" si="11"/>
        <v>0</v>
      </c>
      <c r="F98" s="443">
        <f t="shared" si="12"/>
        <v>0</v>
      </c>
      <c r="G98" s="443">
        <f t="shared" si="9"/>
        <v>0</v>
      </c>
      <c r="H98" s="444">
        <f t="shared" si="13"/>
        <v>0</v>
      </c>
      <c r="I98" s="839"/>
    </row>
    <row r="99" spans="1:9" ht="15" customHeight="1" x14ac:dyDescent="0.65">
      <c r="A99" s="441">
        <v>88</v>
      </c>
      <c r="B99" s="442">
        <f t="shared" si="10"/>
        <v>46844</v>
      </c>
      <c r="C99" s="443">
        <f t="shared" si="7"/>
        <v>0</v>
      </c>
      <c r="D99" s="443">
        <f t="shared" si="8"/>
        <v>0</v>
      </c>
      <c r="E99" s="443">
        <f t="shared" si="11"/>
        <v>0</v>
      </c>
      <c r="F99" s="443">
        <f t="shared" si="12"/>
        <v>0</v>
      </c>
      <c r="G99" s="443">
        <f t="shared" si="9"/>
        <v>0</v>
      </c>
      <c r="H99" s="444">
        <f t="shared" si="13"/>
        <v>0</v>
      </c>
      <c r="I99" s="839"/>
    </row>
    <row r="100" spans="1:9" ht="15" customHeight="1" x14ac:dyDescent="0.65">
      <c r="A100" s="441">
        <v>89</v>
      </c>
      <c r="B100" s="442">
        <f t="shared" si="10"/>
        <v>46874</v>
      </c>
      <c r="C100" s="443">
        <f t="shared" si="7"/>
        <v>0</v>
      </c>
      <c r="D100" s="443">
        <f t="shared" si="8"/>
        <v>0</v>
      </c>
      <c r="E100" s="443">
        <f t="shared" si="11"/>
        <v>0</v>
      </c>
      <c r="F100" s="443">
        <f t="shared" si="12"/>
        <v>0</v>
      </c>
      <c r="G100" s="443">
        <f t="shared" si="9"/>
        <v>0</v>
      </c>
      <c r="H100" s="444">
        <f t="shared" si="13"/>
        <v>0</v>
      </c>
      <c r="I100" s="839"/>
    </row>
    <row r="101" spans="1:9" ht="15" customHeight="1" x14ac:dyDescent="0.65">
      <c r="A101" s="441">
        <v>90</v>
      </c>
      <c r="B101" s="442">
        <f t="shared" si="10"/>
        <v>46905</v>
      </c>
      <c r="C101" s="443">
        <f t="shared" si="7"/>
        <v>0</v>
      </c>
      <c r="D101" s="443">
        <f t="shared" si="8"/>
        <v>0</v>
      </c>
      <c r="E101" s="443">
        <f t="shared" si="11"/>
        <v>0</v>
      </c>
      <c r="F101" s="443">
        <f t="shared" si="12"/>
        <v>0</v>
      </c>
      <c r="G101" s="443">
        <f t="shared" si="9"/>
        <v>0</v>
      </c>
      <c r="H101" s="444">
        <f t="shared" si="13"/>
        <v>0</v>
      </c>
      <c r="I101" s="839"/>
    </row>
    <row r="102" spans="1:9" ht="15" customHeight="1" x14ac:dyDescent="0.65">
      <c r="A102" s="441">
        <v>91</v>
      </c>
      <c r="B102" s="442">
        <f t="shared" si="10"/>
        <v>46935</v>
      </c>
      <c r="C102" s="443">
        <f t="shared" si="7"/>
        <v>0</v>
      </c>
      <c r="D102" s="443">
        <f t="shared" si="8"/>
        <v>0</v>
      </c>
      <c r="E102" s="443">
        <f t="shared" si="11"/>
        <v>0</v>
      </c>
      <c r="F102" s="443">
        <f t="shared" si="12"/>
        <v>0</v>
      </c>
      <c r="G102" s="443">
        <f t="shared" si="9"/>
        <v>0</v>
      </c>
      <c r="H102" s="444">
        <f t="shared" si="13"/>
        <v>0</v>
      </c>
      <c r="I102" s="839"/>
    </row>
    <row r="103" spans="1:9" ht="15" customHeight="1" x14ac:dyDescent="0.65">
      <c r="A103" s="441">
        <v>92</v>
      </c>
      <c r="B103" s="442">
        <f t="shared" si="10"/>
        <v>46966</v>
      </c>
      <c r="C103" s="443">
        <f t="shared" si="7"/>
        <v>0</v>
      </c>
      <c r="D103" s="443">
        <f t="shared" si="8"/>
        <v>0</v>
      </c>
      <c r="E103" s="443">
        <f t="shared" si="11"/>
        <v>0</v>
      </c>
      <c r="F103" s="443">
        <f t="shared" si="12"/>
        <v>0</v>
      </c>
      <c r="G103" s="443">
        <f t="shared" si="9"/>
        <v>0</v>
      </c>
      <c r="H103" s="444">
        <f t="shared" si="13"/>
        <v>0</v>
      </c>
      <c r="I103" s="839"/>
    </row>
    <row r="104" spans="1:9" ht="15" customHeight="1" x14ac:dyDescent="0.65">
      <c r="A104" s="441">
        <v>93</v>
      </c>
      <c r="B104" s="442">
        <f t="shared" si="10"/>
        <v>46997</v>
      </c>
      <c r="C104" s="443">
        <f t="shared" si="7"/>
        <v>0</v>
      </c>
      <c r="D104" s="443">
        <f t="shared" si="8"/>
        <v>0</v>
      </c>
      <c r="E104" s="443">
        <f t="shared" si="11"/>
        <v>0</v>
      </c>
      <c r="F104" s="443">
        <f t="shared" si="12"/>
        <v>0</v>
      </c>
      <c r="G104" s="443">
        <f t="shared" si="9"/>
        <v>0</v>
      </c>
      <c r="H104" s="444">
        <f t="shared" si="13"/>
        <v>0</v>
      </c>
      <c r="I104" s="839"/>
    </row>
    <row r="105" spans="1:9" ht="15" customHeight="1" x14ac:dyDescent="0.65">
      <c r="A105" s="441">
        <v>94</v>
      </c>
      <c r="B105" s="442">
        <f t="shared" si="10"/>
        <v>47027</v>
      </c>
      <c r="C105" s="443">
        <f t="shared" si="7"/>
        <v>0</v>
      </c>
      <c r="D105" s="443">
        <f t="shared" si="8"/>
        <v>0</v>
      </c>
      <c r="E105" s="443">
        <f t="shared" si="11"/>
        <v>0</v>
      </c>
      <c r="F105" s="443">
        <f t="shared" si="12"/>
        <v>0</v>
      </c>
      <c r="G105" s="443">
        <f t="shared" si="9"/>
        <v>0</v>
      </c>
      <c r="H105" s="444">
        <f t="shared" si="13"/>
        <v>0</v>
      </c>
      <c r="I105" s="839"/>
    </row>
    <row r="106" spans="1:9" ht="15" customHeight="1" x14ac:dyDescent="0.65">
      <c r="A106" s="441">
        <v>95</v>
      </c>
      <c r="B106" s="442">
        <f t="shared" si="10"/>
        <v>47058</v>
      </c>
      <c r="C106" s="443">
        <f t="shared" si="7"/>
        <v>0</v>
      </c>
      <c r="D106" s="443">
        <f t="shared" si="8"/>
        <v>0</v>
      </c>
      <c r="E106" s="443">
        <f t="shared" si="11"/>
        <v>0</v>
      </c>
      <c r="F106" s="443">
        <f t="shared" si="12"/>
        <v>0</v>
      </c>
      <c r="G106" s="443">
        <f t="shared" si="9"/>
        <v>0</v>
      </c>
      <c r="H106" s="444">
        <f t="shared" si="13"/>
        <v>0</v>
      </c>
      <c r="I106" s="839"/>
    </row>
    <row r="107" spans="1:9" ht="15" customHeight="1" x14ac:dyDescent="0.65">
      <c r="A107" s="441">
        <v>96</v>
      </c>
      <c r="B107" s="442">
        <f t="shared" si="10"/>
        <v>47088</v>
      </c>
      <c r="C107" s="443">
        <f t="shared" si="7"/>
        <v>0</v>
      </c>
      <c r="D107" s="443">
        <f t="shared" si="8"/>
        <v>0</v>
      </c>
      <c r="E107" s="443">
        <f t="shared" si="11"/>
        <v>0</v>
      </c>
      <c r="F107" s="443">
        <f t="shared" si="12"/>
        <v>0</v>
      </c>
      <c r="G107" s="443">
        <f t="shared" si="9"/>
        <v>0</v>
      </c>
      <c r="H107" s="444">
        <f t="shared" si="13"/>
        <v>0</v>
      </c>
      <c r="I107" s="839"/>
    </row>
    <row r="108" spans="1:9" ht="15" customHeight="1" x14ac:dyDescent="0.65">
      <c r="A108" s="441">
        <v>97</v>
      </c>
      <c r="B108" s="442">
        <f t="shared" si="10"/>
        <v>47119</v>
      </c>
      <c r="C108" s="443">
        <f t="shared" si="7"/>
        <v>0</v>
      </c>
      <c r="D108" s="443">
        <f t="shared" si="8"/>
        <v>0</v>
      </c>
      <c r="E108" s="443">
        <f t="shared" si="11"/>
        <v>0</v>
      </c>
      <c r="F108" s="443">
        <f t="shared" si="12"/>
        <v>0</v>
      </c>
      <c r="G108" s="443">
        <f t="shared" si="9"/>
        <v>0</v>
      </c>
      <c r="H108" s="444">
        <f t="shared" si="13"/>
        <v>0</v>
      </c>
      <c r="I108" s="839" t="s">
        <v>55</v>
      </c>
    </row>
    <row r="109" spans="1:9" ht="15" customHeight="1" x14ac:dyDescent="0.65">
      <c r="A109" s="441">
        <v>98</v>
      </c>
      <c r="B109" s="442">
        <f t="shared" si="10"/>
        <v>47150</v>
      </c>
      <c r="C109" s="443">
        <f t="shared" si="7"/>
        <v>0</v>
      </c>
      <c r="D109" s="443">
        <f t="shared" si="8"/>
        <v>0</v>
      </c>
      <c r="E109" s="443">
        <f t="shared" si="11"/>
        <v>0</v>
      </c>
      <c r="F109" s="443">
        <f t="shared" si="12"/>
        <v>0</v>
      </c>
      <c r="G109" s="443">
        <f t="shared" si="9"/>
        <v>0</v>
      </c>
      <c r="H109" s="444">
        <f t="shared" si="13"/>
        <v>0</v>
      </c>
      <c r="I109" s="839"/>
    </row>
    <row r="110" spans="1:9" ht="15" customHeight="1" x14ac:dyDescent="0.65">
      <c r="A110" s="441">
        <v>99</v>
      </c>
      <c r="B110" s="442">
        <f t="shared" si="10"/>
        <v>47178</v>
      </c>
      <c r="C110" s="443">
        <f t="shared" si="7"/>
        <v>0</v>
      </c>
      <c r="D110" s="443">
        <f t="shared" si="8"/>
        <v>0</v>
      </c>
      <c r="E110" s="443">
        <f t="shared" si="11"/>
        <v>0</v>
      </c>
      <c r="F110" s="443">
        <f t="shared" si="12"/>
        <v>0</v>
      </c>
      <c r="G110" s="443">
        <f t="shared" si="9"/>
        <v>0</v>
      </c>
      <c r="H110" s="444">
        <f t="shared" si="13"/>
        <v>0</v>
      </c>
      <c r="I110" s="839"/>
    </row>
    <row r="111" spans="1:9" ht="15" customHeight="1" x14ac:dyDescent="0.65">
      <c r="A111" s="441">
        <v>100</v>
      </c>
      <c r="B111" s="442">
        <f t="shared" si="10"/>
        <v>47209</v>
      </c>
      <c r="C111" s="443">
        <f t="shared" si="7"/>
        <v>0</v>
      </c>
      <c r="D111" s="443">
        <f t="shared" si="8"/>
        <v>0</v>
      </c>
      <c r="E111" s="443">
        <f t="shared" si="11"/>
        <v>0</v>
      </c>
      <c r="F111" s="443">
        <f t="shared" si="12"/>
        <v>0</v>
      </c>
      <c r="G111" s="443">
        <f t="shared" si="9"/>
        <v>0</v>
      </c>
      <c r="H111" s="444">
        <f t="shared" si="13"/>
        <v>0</v>
      </c>
      <c r="I111" s="839"/>
    </row>
    <row r="112" spans="1:9" ht="15" customHeight="1" x14ac:dyDescent="0.65">
      <c r="A112" s="441">
        <v>101</v>
      </c>
      <c r="B112" s="442">
        <f t="shared" si="10"/>
        <v>47239</v>
      </c>
      <c r="C112" s="443">
        <f t="shared" si="7"/>
        <v>0</v>
      </c>
      <c r="D112" s="443">
        <f t="shared" si="8"/>
        <v>0</v>
      </c>
      <c r="E112" s="443">
        <f t="shared" si="11"/>
        <v>0</v>
      </c>
      <c r="F112" s="443">
        <f t="shared" si="12"/>
        <v>0</v>
      </c>
      <c r="G112" s="443">
        <f t="shared" si="9"/>
        <v>0</v>
      </c>
      <c r="H112" s="444">
        <f t="shared" si="13"/>
        <v>0</v>
      </c>
      <c r="I112" s="839"/>
    </row>
    <row r="113" spans="1:9" ht="15" customHeight="1" x14ac:dyDescent="0.65">
      <c r="A113" s="441">
        <v>102</v>
      </c>
      <c r="B113" s="442">
        <f t="shared" si="10"/>
        <v>47270</v>
      </c>
      <c r="C113" s="443">
        <f t="shared" si="7"/>
        <v>0</v>
      </c>
      <c r="D113" s="443">
        <f t="shared" si="8"/>
        <v>0</v>
      </c>
      <c r="E113" s="443">
        <f t="shared" si="11"/>
        <v>0</v>
      </c>
      <c r="F113" s="443">
        <f t="shared" si="12"/>
        <v>0</v>
      </c>
      <c r="G113" s="443">
        <f t="shared" si="9"/>
        <v>0</v>
      </c>
      <c r="H113" s="444">
        <f t="shared" si="13"/>
        <v>0</v>
      </c>
      <c r="I113" s="839"/>
    </row>
    <row r="114" spans="1:9" ht="15" customHeight="1" x14ac:dyDescent="0.65">
      <c r="A114" s="441">
        <v>103</v>
      </c>
      <c r="B114" s="442">
        <f t="shared" si="10"/>
        <v>47300</v>
      </c>
      <c r="C114" s="443">
        <f t="shared" si="7"/>
        <v>0</v>
      </c>
      <c r="D114" s="443">
        <f t="shared" si="8"/>
        <v>0</v>
      </c>
      <c r="E114" s="443">
        <f t="shared" si="11"/>
        <v>0</v>
      </c>
      <c r="F114" s="443">
        <f t="shared" si="12"/>
        <v>0</v>
      </c>
      <c r="G114" s="443">
        <f t="shared" si="9"/>
        <v>0</v>
      </c>
      <c r="H114" s="444">
        <f t="shared" si="13"/>
        <v>0</v>
      </c>
      <c r="I114" s="839"/>
    </row>
    <row r="115" spans="1:9" ht="15" customHeight="1" x14ac:dyDescent="0.65">
      <c r="A115" s="441">
        <v>104</v>
      </c>
      <c r="B115" s="442">
        <f t="shared" si="10"/>
        <v>47331</v>
      </c>
      <c r="C115" s="443">
        <f t="shared" si="7"/>
        <v>0</v>
      </c>
      <c r="D115" s="443">
        <f t="shared" si="8"/>
        <v>0</v>
      </c>
      <c r="E115" s="443">
        <f t="shared" si="11"/>
        <v>0</v>
      </c>
      <c r="F115" s="443">
        <f t="shared" si="12"/>
        <v>0</v>
      </c>
      <c r="G115" s="443">
        <f t="shared" si="9"/>
        <v>0</v>
      </c>
      <c r="H115" s="444">
        <f t="shared" si="13"/>
        <v>0</v>
      </c>
      <c r="I115" s="839"/>
    </row>
    <row r="116" spans="1:9" ht="15" customHeight="1" x14ac:dyDescent="0.65">
      <c r="A116" s="441">
        <v>105</v>
      </c>
      <c r="B116" s="442">
        <f t="shared" si="10"/>
        <v>47362</v>
      </c>
      <c r="C116" s="443">
        <f t="shared" si="7"/>
        <v>0</v>
      </c>
      <c r="D116" s="443">
        <f t="shared" si="8"/>
        <v>0</v>
      </c>
      <c r="E116" s="443">
        <f t="shared" si="11"/>
        <v>0</v>
      </c>
      <c r="F116" s="443">
        <f t="shared" si="12"/>
        <v>0</v>
      </c>
      <c r="G116" s="443">
        <f t="shared" si="9"/>
        <v>0</v>
      </c>
      <c r="H116" s="444">
        <f t="shared" si="13"/>
        <v>0</v>
      </c>
      <c r="I116" s="839"/>
    </row>
    <row r="117" spans="1:9" ht="15" customHeight="1" x14ac:dyDescent="0.65">
      <c r="A117" s="441">
        <v>106</v>
      </c>
      <c r="B117" s="442">
        <f t="shared" si="10"/>
        <v>47392</v>
      </c>
      <c r="C117" s="443">
        <f t="shared" si="7"/>
        <v>0</v>
      </c>
      <c r="D117" s="443">
        <f t="shared" si="8"/>
        <v>0</v>
      </c>
      <c r="E117" s="443">
        <f t="shared" si="11"/>
        <v>0</v>
      </c>
      <c r="F117" s="443">
        <f t="shared" si="12"/>
        <v>0</v>
      </c>
      <c r="G117" s="443">
        <f t="shared" si="9"/>
        <v>0</v>
      </c>
      <c r="H117" s="444">
        <f t="shared" si="13"/>
        <v>0</v>
      </c>
      <c r="I117" s="839"/>
    </row>
    <row r="118" spans="1:9" ht="15" customHeight="1" x14ac:dyDescent="0.65">
      <c r="A118" s="441">
        <v>107</v>
      </c>
      <c r="B118" s="442">
        <f t="shared" si="10"/>
        <v>47423</v>
      </c>
      <c r="C118" s="443">
        <f t="shared" si="7"/>
        <v>0</v>
      </c>
      <c r="D118" s="443">
        <f t="shared" si="8"/>
        <v>0</v>
      </c>
      <c r="E118" s="443">
        <f t="shared" si="11"/>
        <v>0</v>
      </c>
      <c r="F118" s="443">
        <f t="shared" si="12"/>
        <v>0</v>
      </c>
      <c r="G118" s="443">
        <f t="shared" si="9"/>
        <v>0</v>
      </c>
      <c r="H118" s="444">
        <f t="shared" si="13"/>
        <v>0</v>
      </c>
      <c r="I118" s="839"/>
    </row>
    <row r="119" spans="1:9" ht="15" customHeight="1" x14ac:dyDescent="0.65">
      <c r="A119" s="441">
        <v>108</v>
      </c>
      <c r="B119" s="442">
        <f t="shared" si="10"/>
        <v>47453</v>
      </c>
      <c r="C119" s="443">
        <f t="shared" si="7"/>
        <v>0</v>
      </c>
      <c r="D119" s="443">
        <f t="shared" si="8"/>
        <v>0</v>
      </c>
      <c r="E119" s="443">
        <f t="shared" si="11"/>
        <v>0</v>
      </c>
      <c r="F119" s="443">
        <f t="shared" si="12"/>
        <v>0</v>
      </c>
      <c r="G119" s="443">
        <f t="shared" si="9"/>
        <v>0</v>
      </c>
      <c r="H119" s="444">
        <f t="shared" si="13"/>
        <v>0</v>
      </c>
      <c r="I119" s="839"/>
    </row>
    <row r="120" spans="1:9" ht="15" customHeight="1" x14ac:dyDescent="0.65">
      <c r="A120" s="441">
        <v>109</v>
      </c>
      <c r="B120" s="442">
        <f t="shared" si="10"/>
        <v>47484</v>
      </c>
      <c r="C120" s="443">
        <f t="shared" si="7"/>
        <v>0</v>
      </c>
      <c r="D120" s="443">
        <f t="shared" si="8"/>
        <v>0</v>
      </c>
      <c r="E120" s="443">
        <f t="shared" si="11"/>
        <v>0</v>
      </c>
      <c r="F120" s="443">
        <f t="shared" si="12"/>
        <v>0</v>
      </c>
      <c r="G120" s="443">
        <f t="shared" si="9"/>
        <v>0</v>
      </c>
      <c r="H120" s="444">
        <f t="shared" si="13"/>
        <v>0</v>
      </c>
      <c r="I120" s="839" t="s">
        <v>56</v>
      </c>
    </row>
    <row r="121" spans="1:9" ht="15" customHeight="1" x14ac:dyDescent="0.65">
      <c r="A121" s="441">
        <v>110</v>
      </c>
      <c r="B121" s="442">
        <f t="shared" si="10"/>
        <v>47515</v>
      </c>
      <c r="C121" s="443">
        <f t="shared" si="7"/>
        <v>0</v>
      </c>
      <c r="D121" s="443">
        <f t="shared" si="8"/>
        <v>0</v>
      </c>
      <c r="E121" s="443">
        <f t="shared" si="11"/>
        <v>0</v>
      </c>
      <c r="F121" s="443">
        <f t="shared" si="12"/>
        <v>0</v>
      </c>
      <c r="G121" s="443">
        <f t="shared" si="9"/>
        <v>0</v>
      </c>
      <c r="H121" s="444">
        <f t="shared" si="13"/>
        <v>0</v>
      </c>
      <c r="I121" s="839"/>
    </row>
    <row r="122" spans="1:9" ht="15" customHeight="1" x14ac:dyDescent="0.65">
      <c r="A122" s="441">
        <v>111</v>
      </c>
      <c r="B122" s="442">
        <f t="shared" si="10"/>
        <v>47543</v>
      </c>
      <c r="C122" s="443">
        <f t="shared" si="7"/>
        <v>0</v>
      </c>
      <c r="D122" s="443">
        <f t="shared" si="8"/>
        <v>0</v>
      </c>
      <c r="E122" s="443">
        <f t="shared" si="11"/>
        <v>0</v>
      </c>
      <c r="F122" s="443">
        <f t="shared" si="12"/>
        <v>0</v>
      </c>
      <c r="G122" s="443">
        <f t="shared" si="9"/>
        <v>0</v>
      </c>
      <c r="H122" s="444">
        <f t="shared" si="13"/>
        <v>0</v>
      </c>
      <c r="I122" s="839"/>
    </row>
    <row r="123" spans="1:9" ht="15" customHeight="1" x14ac:dyDescent="0.65">
      <c r="A123" s="441">
        <v>112</v>
      </c>
      <c r="B123" s="442">
        <f t="shared" si="10"/>
        <v>47574</v>
      </c>
      <c r="C123" s="443">
        <f t="shared" si="7"/>
        <v>0</v>
      </c>
      <c r="D123" s="443">
        <f t="shared" si="8"/>
        <v>0</v>
      </c>
      <c r="E123" s="443">
        <f t="shared" si="11"/>
        <v>0</v>
      </c>
      <c r="F123" s="443">
        <f t="shared" si="12"/>
        <v>0</v>
      </c>
      <c r="G123" s="443">
        <f t="shared" si="9"/>
        <v>0</v>
      </c>
      <c r="H123" s="444">
        <f t="shared" si="13"/>
        <v>0</v>
      </c>
      <c r="I123" s="839"/>
    </row>
    <row r="124" spans="1:9" ht="15" customHeight="1" x14ac:dyDescent="0.65">
      <c r="A124" s="441">
        <v>113</v>
      </c>
      <c r="B124" s="442">
        <f t="shared" si="10"/>
        <v>47604</v>
      </c>
      <c r="C124" s="443">
        <f t="shared" si="7"/>
        <v>0</v>
      </c>
      <c r="D124" s="443">
        <f t="shared" si="8"/>
        <v>0</v>
      </c>
      <c r="E124" s="443">
        <f t="shared" si="11"/>
        <v>0</v>
      </c>
      <c r="F124" s="443">
        <f t="shared" si="12"/>
        <v>0</v>
      </c>
      <c r="G124" s="443">
        <f t="shared" si="9"/>
        <v>0</v>
      </c>
      <c r="H124" s="444">
        <f t="shared" si="13"/>
        <v>0</v>
      </c>
      <c r="I124" s="839"/>
    </row>
    <row r="125" spans="1:9" ht="15" customHeight="1" x14ac:dyDescent="0.65">
      <c r="A125" s="441">
        <v>114</v>
      </c>
      <c r="B125" s="442">
        <f t="shared" si="10"/>
        <v>47635</v>
      </c>
      <c r="C125" s="443">
        <f t="shared" si="7"/>
        <v>0</v>
      </c>
      <c r="D125" s="443">
        <f t="shared" si="8"/>
        <v>0</v>
      </c>
      <c r="E125" s="443">
        <f t="shared" si="11"/>
        <v>0</v>
      </c>
      <c r="F125" s="443">
        <f t="shared" si="12"/>
        <v>0</v>
      </c>
      <c r="G125" s="443">
        <f t="shared" si="9"/>
        <v>0</v>
      </c>
      <c r="H125" s="444">
        <f t="shared" si="13"/>
        <v>0</v>
      </c>
      <c r="I125" s="839"/>
    </row>
    <row r="126" spans="1:9" ht="15" customHeight="1" x14ac:dyDescent="0.65">
      <c r="A126" s="441">
        <v>115</v>
      </c>
      <c r="B126" s="442">
        <f t="shared" si="10"/>
        <v>47665</v>
      </c>
      <c r="C126" s="443">
        <f t="shared" si="7"/>
        <v>0</v>
      </c>
      <c r="D126" s="443">
        <f t="shared" si="8"/>
        <v>0</v>
      </c>
      <c r="E126" s="443">
        <f t="shared" si="11"/>
        <v>0</v>
      </c>
      <c r="F126" s="443">
        <f t="shared" si="12"/>
        <v>0</v>
      </c>
      <c r="G126" s="443">
        <f t="shared" si="9"/>
        <v>0</v>
      </c>
      <c r="H126" s="444">
        <f t="shared" si="13"/>
        <v>0</v>
      </c>
      <c r="I126" s="839"/>
    </row>
    <row r="127" spans="1:9" ht="15" customHeight="1" x14ac:dyDescent="0.65">
      <c r="A127" s="441">
        <v>116</v>
      </c>
      <c r="B127" s="442">
        <f t="shared" si="10"/>
        <v>47696</v>
      </c>
      <c r="C127" s="443">
        <f t="shared" si="7"/>
        <v>0</v>
      </c>
      <c r="D127" s="443">
        <f t="shared" si="8"/>
        <v>0</v>
      </c>
      <c r="E127" s="443">
        <f t="shared" si="11"/>
        <v>0</v>
      </c>
      <c r="F127" s="443">
        <f t="shared" si="12"/>
        <v>0</v>
      </c>
      <c r="G127" s="443">
        <f t="shared" si="9"/>
        <v>0</v>
      </c>
      <c r="H127" s="444">
        <f t="shared" si="13"/>
        <v>0</v>
      </c>
      <c r="I127" s="839"/>
    </row>
    <row r="128" spans="1:9" ht="15" customHeight="1" x14ac:dyDescent="0.65">
      <c r="A128" s="441">
        <v>117</v>
      </c>
      <c r="B128" s="442">
        <f t="shared" si="10"/>
        <v>47727</v>
      </c>
      <c r="C128" s="443">
        <f t="shared" si="7"/>
        <v>0</v>
      </c>
      <c r="D128" s="443">
        <f t="shared" si="8"/>
        <v>0</v>
      </c>
      <c r="E128" s="443">
        <f t="shared" si="11"/>
        <v>0</v>
      </c>
      <c r="F128" s="443">
        <f t="shared" si="12"/>
        <v>0</v>
      </c>
      <c r="G128" s="443">
        <f t="shared" si="9"/>
        <v>0</v>
      </c>
      <c r="H128" s="444">
        <f t="shared" si="13"/>
        <v>0</v>
      </c>
      <c r="I128" s="839"/>
    </row>
    <row r="129" spans="1:9" ht="15" customHeight="1" x14ac:dyDescent="0.65">
      <c r="A129" s="441">
        <v>118</v>
      </c>
      <c r="B129" s="442">
        <f t="shared" si="10"/>
        <v>47757</v>
      </c>
      <c r="C129" s="443">
        <f t="shared" si="7"/>
        <v>0</v>
      </c>
      <c r="D129" s="443">
        <f t="shared" si="8"/>
        <v>0</v>
      </c>
      <c r="E129" s="443">
        <f t="shared" si="11"/>
        <v>0</v>
      </c>
      <c r="F129" s="443">
        <f t="shared" si="12"/>
        <v>0</v>
      </c>
      <c r="G129" s="443">
        <f t="shared" si="9"/>
        <v>0</v>
      </c>
      <c r="H129" s="444">
        <f t="shared" si="13"/>
        <v>0</v>
      </c>
      <c r="I129" s="839"/>
    </row>
    <row r="130" spans="1:9" ht="15" customHeight="1" x14ac:dyDescent="0.65">
      <c r="A130" s="441">
        <v>119</v>
      </c>
      <c r="B130" s="442">
        <f t="shared" si="10"/>
        <v>47788</v>
      </c>
      <c r="C130" s="443">
        <f t="shared" si="7"/>
        <v>0</v>
      </c>
      <c r="D130" s="443">
        <f t="shared" si="8"/>
        <v>0</v>
      </c>
      <c r="E130" s="443">
        <f t="shared" si="11"/>
        <v>0</v>
      </c>
      <c r="F130" s="443">
        <f t="shared" si="12"/>
        <v>0</v>
      </c>
      <c r="G130" s="443">
        <f t="shared" si="9"/>
        <v>0</v>
      </c>
      <c r="H130" s="444">
        <f t="shared" si="13"/>
        <v>0</v>
      </c>
      <c r="I130" s="839"/>
    </row>
    <row r="131" spans="1:9" ht="15" customHeight="1" x14ac:dyDescent="0.65">
      <c r="A131" s="441">
        <v>120</v>
      </c>
      <c r="B131" s="442">
        <f t="shared" si="10"/>
        <v>47818</v>
      </c>
      <c r="C131" s="443">
        <f t="shared" si="7"/>
        <v>0</v>
      </c>
      <c r="D131" s="443">
        <f t="shared" si="8"/>
        <v>0</v>
      </c>
      <c r="E131" s="443">
        <f t="shared" si="11"/>
        <v>0</v>
      </c>
      <c r="F131" s="443">
        <f t="shared" si="12"/>
        <v>0</v>
      </c>
      <c r="G131" s="443">
        <f t="shared" si="9"/>
        <v>0</v>
      </c>
      <c r="H131" s="444">
        <f t="shared" si="13"/>
        <v>0</v>
      </c>
      <c r="I131" s="839"/>
    </row>
    <row r="132" spans="1:9" ht="15" customHeight="1" x14ac:dyDescent="0.65">
      <c r="A132" s="441">
        <v>121</v>
      </c>
      <c r="B132" s="442">
        <f t="shared" si="10"/>
        <v>47849</v>
      </c>
      <c r="C132" s="443">
        <f t="shared" si="7"/>
        <v>0</v>
      </c>
      <c r="D132" s="443">
        <f t="shared" si="8"/>
        <v>0</v>
      </c>
      <c r="E132" s="443">
        <f t="shared" si="11"/>
        <v>0</v>
      </c>
      <c r="F132" s="443">
        <f t="shared" si="12"/>
        <v>0</v>
      </c>
      <c r="G132" s="443">
        <f t="shared" si="9"/>
        <v>0</v>
      </c>
      <c r="H132" s="444">
        <f t="shared" si="13"/>
        <v>0</v>
      </c>
      <c r="I132" s="839" t="s">
        <v>57</v>
      </c>
    </row>
    <row r="133" spans="1:9" ht="15" customHeight="1" x14ac:dyDescent="0.65">
      <c r="A133" s="441">
        <v>122</v>
      </c>
      <c r="B133" s="442">
        <f t="shared" si="10"/>
        <v>47880</v>
      </c>
      <c r="C133" s="443">
        <f t="shared" si="7"/>
        <v>0</v>
      </c>
      <c r="D133" s="443">
        <f t="shared" si="8"/>
        <v>0</v>
      </c>
      <c r="E133" s="443">
        <f t="shared" si="11"/>
        <v>0</v>
      </c>
      <c r="F133" s="443">
        <f t="shared" si="12"/>
        <v>0</v>
      </c>
      <c r="G133" s="443">
        <f t="shared" si="9"/>
        <v>0</v>
      </c>
      <c r="H133" s="444">
        <f t="shared" si="13"/>
        <v>0</v>
      </c>
      <c r="I133" s="839"/>
    </row>
    <row r="134" spans="1:9" ht="15" customHeight="1" x14ac:dyDescent="0.65">
      <c r="A134" s="441">
        <v>123</v>
      </c>
      <c r="B134" s="442">
        <f t="shared" si="10"/>
        <v>47908</v>
      </c>
      <c r="C134" s="443">
        <f t="shared" si="7"/>
        <v>0</v>
      </c>
      <c r="D134" s="443">
        <f t="shared" si="8"/>
        <v>0</v>
      </c>
      <c r="E134" s="443">
        <f t="shared" si="11"/>
        <v>0</v>
      </c>
      <c r="F134" s="443">
        <f t="shared" si="12"/>
        <v>0</v>
      </c>
      <c r="G134" s="443">
        <f t="shared" si="9"/>
        <v>0</v>
      </c>
      <c r="H134" s="444">
        <f t="shared" si="13"/>
        <v>0</v>
      </c>
      <c r="I134" s="839"/>
    </row>
    <row r="135" spans="1:9" ht="15" customHeight="1" x14ac:dyDescent="0.65">
      <c r="A135" s="441">
        <v>124</v>
      </c>
      <c r="B135" s="442">
        <f t="shared" si="10"/>
        <v>47939</v>
      </c>
      <c r="C135" s="443">
        <f t="shared" si="7"/>
        <v>0</v>
      </c>
      <c r="D135" s="443">
        <f t="shared" si="8"/>
        <v>0</v>
      </c>
      <c r="E135" s="443">
        <f t="shared" si="11"/>
        <v>0</v>
      </c>
      <c r="F135" s="443">
        <f t="shared" si="12"/>
        <v>0</v>
      </c>
      <c r="G135" s="443">
        <f t="shared" si="9"/>
        <v>0</v>
      </c>
      <c r="H135" s="444">
        <f t="shared" si="13"/>
        <v>0</v>
      </c>
      <c r="I135" s="839"/>
    </row>
    <row r="136" spans="1:9" ht="15" customHeight="1" x14ac:dyDescent="0.65">
      <c r="A136" s="441">
        <v>125</v>
      </c>
      <c r="B136" s="442">
        <f t="shared" si="10"/>
        <v>47969</v>
      </c>
      <c r="C136" s="443">
        <f t="shared" si="7"/>
        <v>0</v>
      </c>
      <c r="D136" s="443">
        <f t="shared" si="8"/>
        <v>0</v>
      </c>
      <c r="E136" s="443">
        <f t="shared" si="11"/>
        <v>0</v>
      </c>
      <c r="F136" s="443">
        <f t="shared" si="12"/>
        <v>0</v>
      </c>
      <c r="G136" s="443">
        <f t="shared" si="9"/>
        <v>0</v>
      </c>
      <c r="H136" s="444">
        <f t="shared" si="13"/>
        <v>0</v>
      </c>
      <c r="I136" s="839"/>
    </row>
    <row r="137" spans="1:9" ht="15" customHeight="1" x14ac:dyDescent="0.65">
      <c r="A137" s="441">
        <v>126</v>
      </c>
      <c r="B137" s="442">
        <f t="shared" si="10"/>
        <v>48000</v>
      </c>
      <c r="C137" s="443">
        <f t="shared" si="7"/>
        <v>0</v>
      </c>
      <c r="D137" s="443">
        <f t="shared" si="8"/>
        <v>0</v>
      </c>
      <c r="E137" s="443">
        <f t="shared" si="11"/>
        <v>0</v>
      </c>
      <c r="F137" s="443">
        <f t="shared" si="12"/>
        <v>0</v>
      </c>
      <c r="G137" s="443">
        <f t="shared" si="9"/>
        <v>0</v>
      </c>
      <c r="H137" s="444">
        <f t="shared" si="13"/>
        <v>0</v>
      </c>
      <c r="I137" s="839"/>
    </row>
    <row r="138" spans="1:9" ht="15" customHeight="1" x14ac:dyDescent="0.65">
      <c r="A138" s="441">
        <v>127</v>
      </c>
      <c r="B138" s="442">
        <f t="shared" si="10"/>
        <v>48030</v>
      </c>
      <c r="C138" s="443">
        <f t="shared" si="7"/>
        <v>0</v>
      </c>
      <c r="D138" s="443">
        <f t="shared" si="8"/>
        <v>0</v>
      </c>
      <c r="E138" s="443">
        <f t="shared" si="11"/>
        <v>0</v>
      </c>
      <c r="F138" s="443">
        <f t="shared" si="12"/>
        <v>0</v>
      </c>
      <c r="G138" s="443">
        <f t="shared" si="9"/>
        <v>0</v>
      </c>
      <c r="H138" s="444">
        <f t="shared" si="13"/>
        <v>0</v>
      </c>
      <c r="I138" s="839"/>
    </row>
    <row r="139" spans="1:9" ht="15" customHeight="1" x14ac:dyDescent="0.65">
      <c r="A139" s="441">
        <v>128</v>
      </c>
      <c r="B139" s="442">
        <f t="shared" si="10"/>
        <v>48061</v>
      </c>
      <c r="C139" s="443">
        <f t="shared" si="7"/>
        <v>0</v>
      </c>
      <c r="D139" s="443">
        <f t="shared" si="8"/>
        <v>0</v>
      </c>
      <c r="E139" s="443">
        <f t="shared" si="11"/>
        <v>0</v>
      </c>
      <c r="F139" s="443">
        <f t="shared" si="12"/>
        <v>0</v>
      </c>
      <c r="G139" s="443">
        <f t="shared" si="9"/>
        <v>0</v>
      </c>
      <c r="H139" s="444">
        <f t="shared" si="13"/>
        <v>0</v>
      </c>
      <c r="I139" s="839"/>
    </row>
    <row r="140" spans="1:9" ht="15" customHeight="1" x14ac:dyDescent="0.65">
      <c r="A140" s="441">
        <v>129</v>
      </c>
      <c r="B140" s="442">
        <f t="shared" si="10"/>
        <v>48092</v>
      </c>
      <c r="C140" s="443">
        <f t="shared" ref="C140:C203" si="14">IFERROR(IF($H$3&lt;=H139, $H$3, H139+H139*$B$4/$B$6), "")</f>
        <v>0</v>
      </c>
      <c r="D140" s="443">
        <f t="shared" ref="D140:D203" si="15">IFERROR(IF($B$8&lt;H139-F140, $B$8, H139-F140), "")</f>
        <v>0</v>
      </c>
      <c r="E140" s="443">
        <f t="shared" si="11"/>
        <v>0</v>
      </c>
      <c r="F140" s="443">
        <f t="shared" si="12"/>
        <v>0</v>
      </c>
      <c r="G140" s="443">
        <f t="shared" ref="G140:G203" si="16">IFERROR(IF(C140&gt;0, $B$4/$B$6*H139, 0), "")</f>
        <v>0</v>
      </c>
      <c r="H140" s="444">
        <f t="shared" si="13"/>
        <v>0</v>
      </c>
      <c r="I140" s="839"/>
    </row>
    <row r="141" spans="1:9" ht="15" customHeight="1" x14ac:dyDescent="0.65">
      <c r="A141" s="441">
        <v>130</v>
      </c>
      <c r="B141" s="442">
        <f t="shared" ref="B141:B204" si="17">EDATE($B$7,A140)</f>
        <v>48122</v>
      </c>
      <c r="C141" s="443">
        <f t="shared" si="14"/>
        <v>0</v>
      </c>
      <c r="D141" s="443">
        <f t="shared" si="15"/>
        <v>0</v>
      </c>
      <c r="E141" s="443">
        <f t="shared" ref="E141:E204" si="18">IFERROR(C141+D141, "")</f>
        <v>0</v>
      </c>
      <c r="F141" s="443">
        <f t="shared" ref="F141:F204" si="19">IFERROR(IF(C141&gt;0, MIN(C141-G141, H140), 0), "")</f>
        <v>0</v>
      </c>
      <c r="G141" s="443">
        <f t="shared" si="16"/>
        <v>0</v>
      </c>
      <c r="H141" s="444">
        <f t="shared" ref="H141:H204" si="20">IFERROR(IF(H140 &gt;0, H140-F141-D141, 0), "")</f>
        <v>0</v>
      </c>
      <c r="I141" s="839"/>
    </row>
    <row r="142" spans="1:9" ht="15" customHeight="1" x14ac:dyDescent="0.65">
      <c r="A142" s="441">
        <v>131</v>
      </c>
      <c r="B142" s="442">
        <f t="shared" si="17"/>
        <v>48153</v>
      </c>
      <c r="C142" s="443">
        <f t="shared" si="14"/>
        <v>0</v>
      </c>
      <c r="D142" s="443">
        <f t="shared" si="15"/>
        <v>0</v>
      </c>
      <c r="E142" s="443">
        <f t="shared" si="18"/>
        <v>0</v>
      </c>
      <c r="F142" s="443">
        <f t="shared" si="19"/>
        <v>0</v>
      </c>
      <c r="G142" s="443">
        <f t="shared" si="16"/>
        <v>0</v>
      </c>
      <c r="H142" s="444">
        <f t="shared" si="20"/>
        <v>0</v>
      </c>
      <c r="I142" s="839"/>
    </row>
    <row r="143" spans="1:9" ht="15" customHeight="1" x14ac:dyDescent="0.65">
      <c r="A143" s="441">
        <v>132</v>
      </c>
      <c r="B143" s="442">
        <f t="shared" si="17"/>
        <v>48183</v>
      </c>
      <c r="C143" s="443">
        <f t="shared" si="14"/>
        <v>0</v>
      </c>
      <c r="D143" s="443">
        <f t="shared" si="15"/>
        <v>0</v>
      </c>
      <c r="E143" s="443">
        <f t="shared" si="18"/>
        <v>0</v>
      </c>
      <c r="F143" s="443">
        <f t="shared" si="19"/>
        <v>0</v>
      </c>
      <c r="G143" s="443">
        <f t="shared" si="16"/>
        <v>0</v>
      </c>
      <c r="H143" s="444">
        <f t="shared" si="20"/>
        <v>0</v>
      </c>
      <c r="I143" s="839"/>
    </row>
    <row r="144" spans="1:9" ht="15" customHeight="1" x14ac:dyDescent="0.65">
      <c r="A144" s="441">
        <v>133</v>
      </c>
      <c r="B144" s="442">
        <f t="shared" si="17"/>
        <v>48214</v>
      </c>
      <c r="C144" s="443">
        <f t="shared" si="14"/>
        <v>0</v>
      </c>
      <c r="D144" s="443">
        <f t="shared" si="15"/>
        <v>0</v>
      </c>
      <c r="E144" s="443">
        <f t="shared" si="18"/>
        <v>0</v>
      </c>
      <c r="F144" s="443">
        <f t="shared" si="19"/>
        <v>0</v>
      </c>
      <c r="G144" s="443">
        <f t="shared" si="16"/>
        <v>0</v>
      </c>
      <c r="H144" s="444">
        <f t="shared" si="20"/>
        <v>0</v>
      </c>
      <c r="I144" s="839" t="s">
        <v>58</v>
      </c>
    </row>
    <row r="145" spans="1:9" ht="15" customHeight="1" x14ac:dyDescent="0.65">
      <c r="A145" s="441">
        <v>134</v>
      </c>
      <c r="B145" s="442">
        <f t="shared" si="17"/>
        <v>48245</v>
      </c>
      <c r="C145" s="443">
        <f t="shared" si="14"/>
        <v>0</v>
      </c>
      <c r="D145" s="443">
        <f t="shared" si="15"/>
        <v>0</v>
      </c>
      <c r="E145" s="443">
        <f t="shared" si="18"/>
        <v>0</v>
      </c>
      <c r="F145" s="443">
        <f t="shared" si="19"/>
        <v>0</v>
      </c>
      <c r="G145" s="443">
        <f t="shared" si="16"/>
        <v>0</v>
      </c>
      <c r="H145" s="444">
        <f t="shared" si="20"/>
        <v>0</v>
      </c>
      <c r="I145" s="839"/>
    </row>
    <row r="146" spans="1:9" ht="15" customHeight="1" x14ac:dyDescent="0.65">
      <c r="A146" s="441">
        <v>135</v>
      </c>
      <c r="B146" s="442">
        <f t="shared" si="17"/>
        <v>48274</v>
      </c>
      <c r="C146" s="443">
        <f t="shared" si="14"/>
        <v>0</v>
      </c>
      <c r="D146" s="443">
        <f t="shared" si="15"/>
        <v>0</v>
      </c>
      <c r="E146" s="443">
        <f t="shared" si="18"/>
        <v>0</v>
      </c>
      <c r="F146" s="443">
        <f t="shared" si="19"/>
        <v>0</v>
      </c>
      <c r="G146" s="443">
        <f t="shared" si="16"/>
        <v>0</v>
      </c>
      <c r="H146" s="444">
        <f t="shared" si="20"/>
        <v>0</v>
      </c>
      <c r="I146" s="839"/>
    </row>
    <row r="147" spans="1:9" ht="15" customHeight="1" x14ac:dyDescent="0.65">
      <c r="A147" s="441">
        <v>136</v>
      </c>
      <c r="B147" s="442">
        <f t="shared" si="17"/>
        <v>48305</v>
      </c>
      <c r="C147" s="443">
        <f t="shared" si="14"/>
        <v>0</v>
      </c>
      <c r="D147" s="443">
        <f t="shared" si="15"/>
        <v>0</v>
      </c>
      <c r="E147" s="443">
        <f t="shared" si="18"/>
        <v>0</v>
      </c>
      <c r="F147" s="443">
        <f t="shared" si="19"/>
        <v>0</v>
      </c>
      <c r="G147" s="443">
        <f t="shared" si="16"/>
        <v>0</v>
      </c>
      <c r="H147" s="444">
        <f t="shared" si="20"/>
        <v>0</v>
      </c>
      <c r="I147" s="839"/>
    </row>
    <row r="148" spans="1:9" ht="15" customHeight="1" x14ac:dyDescent="0.65">
      <c r="A148" s="441">
        <v>137</v>
      </c>
      <c r="B148" s="442">
        <f t="shared" si="17"/>
        <v>48335</v>
      </c>
      <c r="C148" s="443">
        <f t="shared" si="14"/>
        <v>0</v>
      </c>
      <c r="D148" s="443">
        <f t="shared" si="15"/>
        <v>0</v>
      </c>
      <c r="E148" s="443">
        <f t="shared" si="18"/>
        <v>0</v>
      </c>
      <c r="F148" s="443">
        <f t="shared" si="19"/>
        <v>0</v>
      </c>
      <c r="G148" s="443">
        <f t="shared" si="16"/>
        <v>0</v>
      </c>
      <c r="H148" s="444">
        <f t="shared" si="20"/>
        <v>0</v>
      </c>
      <c r="I148" s="839"/>
    </row>
    <row r="149" spans="1:9" ht="15" customHeight="1" x14ac:dyDescent="0.65">
      <c r="A149" s="441">
        <v>138</v>
      </c>
      <c r="B149" s="442">
        <f t="shared" si="17"/>
        <v>48366</v>
      </c>
      <c r="C149" s="443">
        <f t="shared" si="14"/>
        <v>0</v>
      </c>
      <c r="D149" s="443">
        <f t="shared" si="15"/>
        <v>0</v>
      </c>
      <c r="E149" s="443">
        <f t="shared" si="18"/>
        <v>0</v>
      </c>
      <c r="F149" s="443">
        <f t="shared" si="19"/>
        <v>0</v>
      </c>
      <c r="G149" s="443">
        <f t="shared" si="16"/>
        <v>0</v>
      </c>
      <c r="H149" s="444">
        <f t="shared" si="20"/>
        <v>0</v>
      </c>
      <c r="I149" s="839"/>
    </row>
    <row r="150" spans="1:9" ht="15" customHeight="1" x14ac:dyDescent="0.65">
      <c r="A150" s="441">
        <v>139</v>
      </c>
      <c r="B150" s="442">
        <f t="shared" si="17"/>
        <v>48396</v>
      </c>
      <c r="C150" s="443">
        <f t="shared" si="14"/>
        <v>0</v>
      </c>
      <c r="D150" s="443">
        <f t="shared" si="15"/>
        <v>0</v>
      </c>
      <c r="E150" s="443">
        <f t="shared" si="18"/>
        <v>0</v>
      </c>
      <c r="F150" s="443">
        <f t="shared" si="19"/>
        <v>0</v>
      </c>
      <c r="G150" s="443">
        <f t="shared" si="16"/>
        <v>0</v>
      </c>
      <c r="H150" s="444">
        <f t="shared" si="20"/>
        <v>0</v>
      </c>
      <c r="I150" s="839"/>
    </row>
    <row r="151" spans="1:9" ht="15" customHeight="1" x14ac:dyDescent="0.65">
      <c r="A151" s="441">
        <v>140</v>
      </c>
      <c r="B151" s="442">
        <f t="shared" si="17"/>
        <v>48427</v>
      </c>
      <c r="C151" s="443">
        <f t="shared" si="14"/>
        <v>0</v>
      </c>
      <c r="D151" s="443">
        <f t="shared" si="15"/>
        <v>0</v>
      </c>
      <c r="E151" s="443">
        <f t="shared" si="18"/>
        <v>0</v>
      </c>
      <c r="F151" s="443">
        <f t="shared" si="19"/>
        <v>0</v>
      </c>
      <c r="G151" s="443">
        <f t="shared" si="16"/>
        <v>0</v>
      </c>
      <c r="H151" s="444">
        <f t="shared" si="20"/>
        <v>0</v>
      </c>
      <c r="I151" s="839"/>
    </row>
    <row r="152" spans="1:9" ht="15" customHeight="1" x14ac:dyDescent="0.65">
      <c r="A152" s="441">
        <v>141</v>
      </c>
      <c r="B152" s="442">
        <f t="shared" si="17"/>
        <v>48458</v>
      </c>
      <c r="C152" s="443">
        <f t="shared" si="14"/>
        <v>0</v>
      </c>
      <c r="D152" s="443">
        <f t="shared" si="15"/>
        <v>0</v>
      </c>
      <c r="E152" s="443">
        <f t="shared" si="18"/>
        <v>0</v>
      </c>
      <c r="F152" s="443">
        <f t="shared" si="19"/>
        <v>0</v>
      </c>
      <c r="G152" s="443">
        <f t="shared" si="16"/>
        <v>0</v>
      </c>
      <c r="H152" s="444">
        <f t="shared" si="20"/>
        <v>0</v>
      </c>
      <c r="I152" s="839"/>
    </row>
    <row r="153" spans="1:9" ht="15" customHeight="1" x14ac:dyDescent="0.65">
      <c r="A153" s="441">
        <v>142</v>
      </c>
      <c r="B153" s="442">
        <f t="shared" si="17"/>
        <v>48488</v>
      </c>
      <c r="C153" s="443">
        <f t="shared" si="14"/>
        <v>0</v>
      </c>
      <c r="D153" s="443">
        <f t="shared" si="15"/>
        <v>0</v>
      </c>
      <c r="E153" s="443">
        <f t="shared" si="18"/>
        <v>0</v>
      </c>
      <c r="F153" s="443">
        <f t="shared" si="19"/>
        <v>0</v>
      </c>
      <c r="G153" s="443">
        <f t="shared" si="16"/>
        <v>0</v>
      </c>
      <c r="H153" s="444">
        <f t="shared" si="20"/>
        <v>0</v>
      </c>
      <c r="I153" s="839"/>
    </row>
    <row r="154" spans="1:9" ht="15" customHeight="1" x14ac:dyDescent="0.65">
      <c r="A154" s="441">
        <v>143</v>
      </c>
      <c r="B154" s="442">
        <f t="shared" si="17"/>
        <v>48519</v>
      </c>
      <c r="C154" s="443">
        <f t="shared" si="14"/>
        <v>0</v>
      </c>
      <c r="D154" s="443">
        <f t="shared" si="15"/>
        <v>0</v>
      </c>
      <c r="E154" s="443">
        <f t="shared" si="18"/>
        <v>0</v>
      </c>
      <c r="F154" s="443">
        <f t="shared" si="19"/>
        <v>0</v>
      </c>
      <c r="G154" s="443">
        <f t="shared" si="16"/>
        <v>0</v>
      </c>
      <c r="H154" s="444">
        <f t="shared" si="20"/>
        <v>0</v>
      </c>
      <c r="I154" s="839"/>
    </row>
    <row r="155" spans="1:9" ht="15" customHeight="1" x14ac:dyDescent="0.65">
      <c r="A155" s="441">
        <v>144</v>
      </c>
      <c r="B155" s="442">
        <f t="shared" si="17"/>
        <v>48549</v>
      </c>
      <c r="C155" s="443">
        <f t="shared" si="14"/>
        <v>0</v>
      </c>
      <c r="D155" s="443">
        <f t="shared" si="15"/>
        <v>0</v>
      </c>
      <c r="E155" s="443">
        <f t="shared" si="18"/>
        <v>0</v>
      </c>
      <c r="F155" s="443">
        <f t="shared" si="19"/>
        <v>0</v>
      </c>
      <c r="G155" s="443">
        <f t="shared" si="16"/>
        <v>0</v>
      </c>
      <c r="H155" s="444">
        <f t="shared" si="20"/>
        <v>0</v>
      </c>
      <c r="I155" s="839"/>
    </row>
    <row r="156" spans="1:9" ht="15" customHeight="1" x14ac:dyDescent="0.65">
      <c r="A156" s="441">
        <v>145</v>
      </c>
      <c r="B156" s="442">
        <f t="shared" si="17"/>
        <v>48580</v>
      </c>
      <c r="C156" s="443">
        <f t="shared" si="14"/>
        <v>0</v>
      </c>
      <c r="D156" s="443">
        <f t="shared" si="15"/>
        <v>0</v>
      </c>
      <c r="E156" s="443">
        <f t="shared" si="18"/>
        <v>0</v>
      </c>
      <c r="F156" s="443">
        <f t="shared" si="19"/>
        <v>0</v>
      </c>
      <c r="G156" s="443">
        <f t="shared" si="16"/>
        <v>0</v>
      </c>
      <c r="H156" s="444">
        <f t="shared" si="20"/>
        <v>0</v>
      </c>
      <c r="I156" s="839" t="s">
        <v>59</v>
      </c>
    </row>
    <row r="157" spans="1:9" ht="15" customHeight="1" x14ac:dyDescent="0.65">
      <c r="A157" s="441">
        <v>146</v>
      </c>
      <c r="B157" s="442">
        <f t="shared" si="17"/>
        <v>48611</v>
      </c>
      <c r="C157" s="443">
        <f t="shared" si="14"/>
        <v>0</v>
      </c>
      <c r="D157" s="443">
        <f t="shared" si="15"/>
        <v>0</v>
      </c>
      <c r="E157" s="443">
        <f t="shared" si="18"/>
        <v>0</v>
      </c>
      <c r="F157" s="443">
        <f t="shared" si="19"/>
        <v>0</v>
      </c>
      <c r="G157" s="443">
        <f t="shared" si="16"/>
        <v>0</v>
      </c>
      <c r="H157" s="444">
        <f t="shared" si="20"/>
        <v>0</v>
      </c>
      <c r="I157" s="839"/>
    </row>
    <row r="158" spans="1:9" ht="15" customHeight="1" x14ac:dyDescent="0.65">
      <c r="A158" s="441">
        <v>147</v>
      </c>
      <c r="B158" s="442">
        <f t="shared" si="17"/>
        <v>48639</v>
      </c>
      <c r="C158" s="443">
        <f t="shared" si="14"/>
        <v>0</v>
      </c>
      <c r="D158" s="443">
        <f t="shared" si="15"/>
        <v>0</v>
      </c>
      <c r="E158" s="443">
        <f t="shared" si="18"/>
        <v>0</v>
      </c>
      <c r="F158" s="443">
        <f t="shared" si="19"/>
        <v>0</v>
      </c>
      <c r="G158" s="443">
        <f t="shared" si="16"/>
        <v>0</v>
      </c>
      <c r="H158" s="444">
        <f t="shared" si="20"/>
        <v>0</v>
      </c>
      <c r="I158" s="839"/>
    </row>
    <row r="159" spans="1:9" ht="15" customHeight="1" x14ac:dyDescent="0.65">
      <c r="A159" s="441">
        <v>148</v>
      </c>
      <c r="B159" s="442">
        <f t="shared" si="17"/>
        <v>48670</v>
      </c>
      <c r="C159" s="443">
        <f t="shared" si="14"/>
        <v>0</v>
      </c>
      <c r="D159" s="443">
        <f t="shared" si="15"/>
        <v>0</v>
      </c>
      <c r="E159" s="443">
        <f t="shared" si="18"/>
        <v>0</v>
      </c>
      <c r="F159" s="443">
        <f t="shared" si="19"/>
        <v>0</v>
      </c>
      <c r="G159" s="443">
        <f t="shared" si="16"/>
        <v>0</v>
      </c>
      <c r="H159" s="444">
        <f t="shared" si="20"/>
        <v>0</v>
      </c>
      <c r="I159" s="839"/>
    </row>
    <row r="160" spans="1:9" ht="15" customHeight="1" x14ac:dyDescent="0.65">
      <c r="A160" s="441">
        <v>149</v>
      </c>
      <c r="B160" s="442">
        <f t="shared" si="17"/>
        <v>48700</v>
      </c>
      <c r="C160" s="443">
        <f t="shared" si="14"/>
        <v>0</v>
      </c>
      <c r="D160" s="443">
        <f t="shared" si="15"/>
        <v>0</v>
      </c>
      <c r="E160" s="443">
        <f t="shared" si="18"/>
        <v>0</v>
      </c>
      <c r="F160" s="443">
        <f t="shared" si="19"/>
        <v>0</v>
      </c>
      <c r="G160" s="443">
        <f t="shared" si="16"/>
        <v>0</v>
      </c>
      <c r="H160" s="444">
        <f t="shared" si="20"/>
        <v>0</v>
      </c>
      <c r="I160" s="839"/>
    </row>
    <row r="161" spans="1:9" ht="15" customHeight="1" x14ac:dyDescent="0.65">
      <c r="A161" s="441">
        <v>150</v>
      </c>
      <c r="B161" s="442">
        <f t="shared" si="17"/>
        <v>48731</v>
      </c>
      <c r="C161" s="443">
        <f t="shared" si="14"/>
        <v>0</v>
      </c>
      <c r="D161" s="443">
        <f t="shared" si="15"/>
        <v>0</v>
      </c>
      <c r="E161" s="443">
        <f t="shared" si="18"/>
        <v>0</v>
      </c>
      <c r="F161" s="443">
        <f t="shared" si="19"/>
        <v>0</v>
      </c>
      <c r="G161" s="443">
        <f t="shared" si="16"/>
        <v>0</v>
      </c>
      <c r="H161" s="444">
        <f t="shared" si="20"/>
        <v>0</v>
      </c>
      <c r="I161" s="839"/>
    </row>
    <row r="162" spans="1:9" ht="15" customHeight="1" x14ac:dyDescent="0.65">
      <c r="A162" s="441">
        <v>151</v>
      </c>
      <c r="B162" s="442">
        <f t="shared" si="17"/>
        <v>48761</v>
      </c>
      <c r="C162" s="443">
        <f t="shared" si="14"/>
        <v>0</v>
      </c>
      <c r="D162" s="443">
        <f t="shared" si="15"/>
        <v>0</v>
      </c>
      <c r="E162" s="443">
        <f t="shared" si="18"/>
        <v>0</v>
      </c>
      <c r="F162" s="443">
        <f t="shared" si="19"/>
        <v>0</v>
      </c>
      <c r="G162" s="443">
        <f t="shared" si="16"/>
        <v>0</v>
      </c>
      <c r="H162" s="444">
        <f t="shared" si="20"/>
        <v>0</v>
      </c>
      <c r="I162" s="839"/>
    </row>
    <row r="163" spans="1:9" ht="15" customHeight="1" x14ac:dyDescent="0.65">
      <c r="A163" s="441">
        <v>152</v>
      </c>
      <c r="B163" s="442">
        <f t="shared" si="17"/>
        <v>48792</v>
      </c>
      <c r="C163" s="443">
        <f t="shared" si="14"/>
        <v>0</v>
      </c>
      <c r="D163" s="443">
        <f t="shared" si="15"/>
        <v>0</v>
      </c>
      <c r="E163" s="443">
        <f t="shared" si="18"/>
        <v>0</v>
      </c>
      <c r="F163" s="443">
        <f t="shared" si="19"/>
        <v>0</v>
      </c>
      <c r="G163" s="443">
        <f t="shared" si="16"/>
        <v>0</v>
      </c>
      <c r="H163" s="444">
        <f t="shared" si="20"/>
        <v>0</v>
      </c>
      <c r="I163" s="839"/>
    </row>
    <row r="164" spans="1:9" ht="15" customHeight="1" x14ac:dyDescent="0.65">
      <c r="A164" s="441">
        <v>153</v>
      </c>
      <c r="B164" s="442">
        <f t="shared" si="17"/>
        <v>48823</v>
      </c>
      <c r="C164" s="443">
        <f t="shared" si="14"/>
        <v>0</v>
      </c>
      <c r="D164" s="443">
        <f t="shared" si="15"/>
        <v>0</v>
      </c>
      <c r="E164" s="443">
        <f t="shared" si="18"/>
        <v>0</v>
      </c>
      <c r="F164" s="443">
        <f t="shared" si="19"/>
        <v>0</v>
      </c>
      <c r="G164" s="443">
        <f t="shared" si="16"/>
        <v>0</v>
      </c>
      <c r="H164" s="444">
        <f t="shared" si="20"/>
        <v>0</v>
      </c>
      <c r="I164" s="839"/>
    </row>
    <row r="165" spans="1:9" ht="15" customHeight="1" x14ac:dyDescent="0.65">
      <c r="A165" s="441">
        <v>154</v>
      </c>
      <c r="B165" s="442">
        <f t="shared" si="17"/>
        <v>48853</v>
      </c>
      <c r="C165" s="443">
        <f t="shared" si="14"/>
        <v>0</v>
      </c>
      <c r="D165" s="443">
        <f t="shared" si="15"/>
        <v>0</v>
      </c>
      <c r="E165" s="443">
        <f t="shared" si="18"/>
        <v>0</v>
      </c>
      <c r="F165" s="443">
        <f t="shared" si="19"/>
        <v>0</v>
      </c>
      <c r="G165" s="443">
        <f t="shared" si="16"/>
        <v>0</v>
      </c>
      <c r="H165" s="444">
        <f t="shared" si="20"/>
        <v>0</v>
      </c>
      <c r="I165" s="839"/>
    </row>
    <row r="166" spans="1:9" ht="15" customHeight="1" x14ac:dyDescent="0.65">
      <c r="A166" s="441">
        <v>155</v>
      </c>
      <c r="B166" s="442">
        <f t="shared" si="17"/>
        <v>48884</v>
      </c>
      <c r="C166" s="443">
        <f t="shared" si="14"/>
        <v>0</v>
      </c>
      <c r="D166" s="443">
        <f t="shared" si="15"/>
        <v>0</v>
      </c>
      <c r="E166" s="443">
        <f t="shared" si="18"/>
        <v>0</v>
      </c>
      <c r="F166" s="443">
        <f t="shared" si="19"/>
        <v>0</v>
      </c>
      <c r="G166" s="443">
        <f t="shared" si="16"/>
        <v>0</v>
      </c>
      <c r="H166" s="444">
        <f t="shared" si="20"/>
        <v>0</v>
      </c>
      <c r="I166" s="839"/>
    </row>
    <row r="167" spans="1:9" ht="15" customHeight="1" x14ac:dyDescent="0.65">
      <c r="A167" s="441">
        <v>156</v>
      </c>
      <c r="B167" s="442">
        <f t="shared" si="17"/>
        <v>48914</v>
      </c>
      <c r="C167" s="443">
        <f t="shared" si="14"/>
        <v>0</v>
      </c>
      <c r="D167" s="443">
        <f t="shared" si="15"/>
        <v>0</v>
      </c>
      <c r="E167" s="443">
        <f t="shared" si="18"/>
        <v>0</v>
      </c>
      <c r="F167" s="443">
        <f t="shared" si="19"/>
        <v>0</v>
      </c>
      <c r="G167" s="443">
        <f t="shared" si="16"/>
        <v>0</v>
      </c>
      <c r="H167" s="444">
        <f t="shared" si="20"/>
        <v>0</v>
      </c>
      <c r="I167" s="839"/>
    </row>
    <row r="168" spans="1:9" ht="15" customHeight="1" x14ac:dyDescent="0.65">
      <c r="A168" s="441">
        <v>157</v>
      </c>
      <c r="B168" s="442">
        <f t="shared" si="17"/>
        <v>48945</v>
      </c>
      <c r="C168" s="443">
        <f t="shared" si="14"/>
        <v>0</v>
      </c>
      <c r="D168" s="443">
        <f t="shared" si="15"/>
        <v>0</v>
      </c>
      <c r="E168" s="443">
        <f t="shared" si="18"/>
        <v>0</v>
      </c>
      <c r="F168" s="443">
        <f t="shared" si="19"/>
        <v>0</v>
      </c>
      <c r="G168" s="443">
        <f t="shared" si="16"/>
        <v>0</v>
      </c>
      <c r="H168" s="444">
        <f t="shared" si="20"/>
        <v>0</v>
      </c>
      <c r="I168" s="839" t="s">
        <v>60</v>
      </c>
    </row>
    <row r="169" spans="1:9" ht="15" customHeight="1" x14ac:dyDescent="0.65">
      <c r="A169" s="441">
        <v>158</v>
      </c>
      <c r="B169" s="442">
        <f t="shared" si="17"/>
        <v>48976</v>
      </c>
      <c r="C169" s="443">
        <f t="shared" si="14"/>
        <v>0</v>
      </c>
      <c r="D169" s="443">
        <f t="shared" si="15"/>
        <v>0</v>
      </c>
      <c r="E169" s="443">
        <f t="shared" si="18"/>
        <v>0</v>
      </c>
      <c r="F169" s="443">
        <f t="shared" si="19"/>
        <v>0</v>
      </c>
      <c r="G169" s="443">
        <f t="shared" si="16"/>
        <v>0</v>
      </c>
      <c r="H169" s="444">
        <f t="shared" si="20"/>
        <v>0</v>
      </c>
      <c r="I169" s="839"/>
    </row>
    <row r="170" spans="1:9" ht="15" customHeight="1" x14ac:dyDescent="0.65">
      <c r="A170" s="441">
        <v>159</v>
      </c>
      <c r="B170" s="442">
        <f t="shared" si="17"/>
        <v>49004</v>
      </c>
      <c r="C170" s="443">
        <f t="shared" si="14"/>
        <v>0</v>
      </c>
      <c r="D170" s="443">
        <f t="shared" si="15"/>
        <v>0</v>
      </c>
      <c r="E170" s="443">
        <f t="shared" si="18"/>
        <v>0</v>
      </c>
      <c r="F170" s="443">
        <f t="shared" si="19"/>
        <v>0</v>
      </c>
      <c r="G170" s="443">
        <f t="shared" si="16"/>
        <v>0</v>
      </c>
      <c r="H170" s="444">
        <f t="shared" si="20"/>
        <v>0</v>
      </c>
      <c r="I170" s="839"/>
    </row>
    <row r="171" spans="1:9" ht="15" customHeight="1" x14ac:dyDescent="0.65">
      <c r="A171" s="441">
        <v>160</v>
      </c>
      <c r="B171" s="442">
        <f t="shared" si="17"/>
        <v>49035</v>
      </c>
      <c r="C171" s="443">
        <f t="shared" si="14"/>
        <v>0</v>
      </c>
      <c r="D171" s="443">
        <f t="shared" si="15"/>
        <v>0</v>
      </c>
      <c r="E171" s="443">
        <f t="shared" si="18"/>
        <v>0</v>
      </c>
      <c r="F171" s="443">
        <f t="shared" si="19"/>
        <v>0</v>
      </c>
      <c r="G171" s="443">
        <f t="shared" si="16"/>
        <v>0</v>
      </c>
      <c r="H171" s="444">
        <f t="shared" si="20"/>
        <v>0</v>
      </c>
      <c r="I171" s="839"/>
    </row>
    <row r="172" spans="1:9" ht="15" customHeight="1" x14ac:dyDescent="0.65">
      <c r="A172" s="441">
        <v>161</v>
      </c>
      <c r="B172" s="442">
        <f t="shared" si="17"/>
        <v>49065</v>
      </c>
      <c r="C172" s="443">
        <f t="shared" si="14"/>
        <v>0</v>
      </c>
      <c r="D172" s="443">
        <f t="shared" si="15"/>
        <v>0</v>
      </c>
      <c r="E172" s="443">
        <f t="shared" si="18"/>
        <v>0</v>
      </c>
      <c r="F172" s="443">
        <f t="shared" si="19"/>
        <v>0</v>
      </c>
      <c r="G172" s="443">
        <f t="shared" si="16"/>
        <v>0</v>
      </c>
      <c r="H172" s="444">
        <f t="shared" si="20"/>
        <v>0</v>
      </c>
      <c r="I172" s="839"/>
    </row>
    <row r="173" spans="1:9" ht="15" customHeight="1" x14ac:dyDescent="0.65">
      <c r="A173" s="441">
        <v>162</v>
      </c>
      <c r="B173" s="442">
        <f t="shared" si="17"/>
        <v>49096</v>
      </c>
      <c r="C173" s="443">
        <f t="shared" si="14"/>
        <v>0</v>
      </c>
      <c r="D173" s="443">
        <f t="shared" si="15"/>
        <v>0</v>
      </c>
      <c r="E173" s="443">
        <f t="shared" si="18"/>
        <v>0</v>
      </c>
      <c r="F173" s="443">
        <f t="shared" si="19"/>
        <v>0</v>
      </c>
      <c r="G173" s="443">
        <f t="shared" si="16"/>
        <v>0</v>
      </c>
      <c r="H173" s="444">
        <f t="shared" si="20"/>
        <v>0</v>
      </c>
      <c r="I173" s="839"/>
    </row>
    <row r="174" spans="1:9" ht="15" customHeight="1" x14ac:dyDescent="0.65">
      <c r="A174" s="441">
        <v>163</v>
      </c>
      <c r="B174" s="442">
        <f t="shared" si="17"/>
        <v>49126</v>
      </c>
      <c r="C174" s="443">
        <f t="shared" si="14"/>
        <v>0</v>
      </c>
      <c r="D174" s="443">
        <f t="shared" si="15"/>
        <v>0</v>
      </c>
      <c r="E174" s="443">
        <f t="shared" si="18"/>
        <v>0</v>
      </c>
      <c r="F174" s="443">
        <f t="shared" si="19"/>
        <v>0</v>
      </c>
      <c r="G174" s="443">
        <f t="shared" si="16"/>
        <v>0</v>
      </c>
      <c r="H174" s="444">
        <f t="shared" si="20"/>
        <v>0</v>
      </c>
      <c r="I174" s="839"/>
    </row>
    <row r="175" spans="1:9" ht="15" customHeight="1" x14ac:dyDescent="0.65">
      <c r="A175" s="441">
        <v>164</v>
      </c>
      <c r="B175" s="442">
        <f t="shared" si="17"/>
        <v>49157</v>
      </c>
      <c r="C175" s="443">
        <f t="shared" si="14"/>
        <v>0</v>
      </c>
      <c r="D175" s="443">
        <f t="shared" si="15"/>
        <v>0</v>
      </c>
      <c r="E175" s="443">
        <f t="shared" si="18"/>
        <v>0</v>
      </c>
      <c r="F175" s="443">
        <f t="shared" si="19"/>
        <v>0</v>
      </c>
      <c r="G175" s="443">
        <f t="shared" si="16"/>
        <v>0</v>
      </c>
      <c r="H175" s="444">
        <f t="shared" si="20"/>
        <v>0</v>
      </c>
      <c r="I175" s="839"/>
    </row>
    <row r="176" spans="1:9" ht="15" customHeight="1" x14ac:dyDescent="0.65">
      <c r="A176" s="441">
        <v>165</v>
      </c>
      <c r="B176" s="442">
        <f t="shared" si="17"/>
        <v>49188</v>
      </c>
      <c r="C176" s="443">
        <f t="shared" si="14"/>
        <v>0</v>
      </c>
      <c r="D176" s="443">
        <f t="shared" si="15"/>
        <v>0</v>
      </c>
      <c r="E176" s="443">
        <f t="shared" si="18"/>
        <v>0</v>
      </c>
      <c r="F176" s="443">
        <f t="shared" si="19"/>
        <v>0</v>
      </c>
      <c r="G176" s="443">
        <f t="shared" si="16"/>
        <v>0</v>
      </c>
      <c r="H176" s="444">
        <f t="shared" si="20"/>
        <v>0</v>
      </c>
      <c r="I176" s="839"/>
    </row>
    <row r="177" spans="1:9" ht="15" customHeight="1" x14ac:dyDescent="0.65">
      <c r="A177" s="441">
        <v>166</v>
      </c>
      <c r="B177" s="442">
        <f t="shared" si="17"/>
        <v>49218</v>
      </c>
      <c r="C177" s="443">
        <f t="shared" si="14"/>
        <v>0</v>
      </c>
      <c r="D177" s="443">
        <f t="shared" si="15"/>
        <v>0</v>
      </c>
      <c r="E177" s="443">
        <f t="shared" si="18"/>
        <v>0</v>
      </c>
      <c r="F177" s="443">
        <f t="shared" si="19"/>
        <v>0</v>
      </c>
      <c r="G177" s="443">
        <f t="shared" si="16"/>
        <v>0</v>
      </c>
      <c r="H177" s="444">
        <f t="shared" si="20"/>
        <v>0</v>
      </c>
      <c r="I177" s="839"/>
    </row>
    <row r="178" spans="1:9" ht="15" customHeight="1" x14ac:dyDescent="0.65">
      <c r="A178" s="441">
        <v>167</v>
      </c>
      <c r="B178" s="442">
        <f t="shared" si="17"/>
        <v>49249</v>
      </c>
      <c r="C178" s="443">
        <f t="shared" si="14"/>
        <v>0</v>
      </c>
      <c r="D178" s="443">
        <f t="shared" si="15"/>
        <v>0</v>
      </c>
      <c r="E178" s="443">
        <f t="shared" si="18"/>
        <v>0</v>
      </c>
      <c r="F178" s="443">
        <f t="shared" si="19"/>
        <v>0</v>
      </c>
      <c r="G178" s="443">
        <f t="shared" si="16"/>
        <v>0</v>
      </c>
      <c r="H178" s="444">
        <f t="shared" si="20"/>
        <v>0</v>
      </c>
      <c r="I178" s="839"/>
    </row>
    <row r="179" spans="1:9" ht="15" customHeight="1" x14ac:dyDescent="0.65">
      <c r="A179" s="441">
        <v>168</v>
      </c>
      <c r="B179" s="442">
        <f t="shared" si="17"/>
        <v>49279</v>
      </c>
      <c r="C179" s="443">
        <f t="shared" si="14"/>
        <v>0</v>
      </c>
      <c r="D179" s="443">
        <f t="shared" si="15"/>
        <v>0</v>
      </c>
      <c r="E179" s="443">
        <f t="shared" si="18"/>
        <v>0</v>
      </c>
      <c r="F179" s="443">
        <f t="shared" si="19"/>
        <v>0</v>
      </c>
      <c r="G179" s="443">
        <f t="shared" si="16"/>
        <v>0</v>
      </c>
      <c r="H179" s="444">
        <f t="shared" si="20"/>
        <v>0</v>
      </c>
      <c r="I179" s="839"/>
    </row>
    <row r="180" spans="1:9" ht="15" customHeight="1" x14ac:dyDescent="0.65">
      <c r="A180" s="441">
        <v>169</v>
      </c>
      <c r="B180" s="442">
        <f t="shared" si="17"/>
        <v>49310</v>
      </c>
      <c r="C180" s="443">
        <f t="shared" si="14"/>
        <v>0</v>
      </c>
      <c r="D180" s="443">
        <f t="shared" si="15"/>
        <v>0</v>
      </c>
      <c r="E180" s="443">
        <f t="shared" si="18"/>
        <v>0</v>
      </c>
      <c r="F180" s="443">
        <f t="shared" si="19"/>
        <v>0</v>
      </c>
      <c r="G180" s="443">
        <f t="shared" si="16"/>
        <v>0</v>
      </c>
      <c r="H180" s="444">
        <f t="shared" si="20"/>
        <v>0</v>
      </c>
      <c r="I180" s="839" t="s">
        <v>61</v>
      </c>
    </row>
    <row r="181" spans="1:9" ht="15" customHeight="1" x14ac:dyDescent="0.65">
      <c r="A181" s="441">
        <v>170</v>
      </c>
      <c r="B181" s="442">
        <f t="shared" si="17"/>
        <v>49341</v>
      </c>
      <c r="C181" s="443">
        <f t="shared" si="14"/>
        <v>0</v>
      </c>
      <c r="D181" s="443">
        <f t="shared" si="15"/>
        <v>0</v>
      </c>
      <c r="E181" s="443">
        <f t="shared" si="18"/>
        <v>0</v>
      </c>
      <c r="F181" s="443">
        <f t="shared" si="19"/>
        <v>0</v>
      </c>
      <c r="G181" s="443">
        <f t="shared" si="16"/>
        <v>0</v>
      </c>
      <c r="H181" s="444">
        <f t="shared" si="20"/>
        <v>0</v>
      </c>
      <c r="I181" s="839"/>
    </row>
    <row r="182" spans="1:9" ht="15" customHeight="1" x14ac:dyDescent="0.65">
      <c r="A182" s="441">
        <v>171</v>
      </c>
      <c r="B182" s="442">
        <f t="shared" si="17"/>
        <v>49369</v>
      </c>
      <c r="C182" s="443">
        <f t="shared" si="14"/>
        <v>0</v>
      </c>
      <c r="D182" s="443">
        <f t="shared" si="15"/>
        <v>0</v>
      </c>
      <c r="E182" s="443">
        <f t="shared" si="18"/>
        <v>0</v>
      </c>
      <c r="F182" s="443">
        <f t="shared" si="19"/>
        <v>0</v>
      </c>
      <c r="G182" s="443">
        <f t="shared" si="16"/>
        <v>0</v>
      </c>
      <c r="H182" s="444">
        <f t="shared" si="20"/>
        <v>0</v>
      </c>
      <c r="I182" s="839"/>
    </row>
    <row r="183" spans="1:9" ht="15" customHeight="1" x14ac:dyDescent="0.65">
      <c r="A183" s="441">
        <v>172</v>
      </c>
      <c r="B183" s="442">
        <f t="shared" si="17"/>
        <v>49400</v>
      </c>
      <c r="C183" s="443">
        <f t="shared" si="14"/>
        <v>0</v>
      </c>
      <c r="D183" s="443">
        <f t="shared" si="15"/>
        <v>0</v>
      </c>
      <c r="E183" s="443">
        <f t="shared" si="18"/>
        <v>0</v>
      </c>
      <c r="F183" s="443">
        <f t="shared" si="19"/>
        <v>0</v>
      </c>
      <c r="G183" s="443">
        <f t="shared" si="16"/>
        <v>0</v>
      </c>
      <c r="H183" s="444">
        <f t="shared" si="20"/>
        <v>0</v>
      </c>
      <c r="I183" s="839"/>
    </row>
    <row r="184" spans="1:9" ht="15" customHeight="1" x14ac:dyDescent="0.65">
      <c r="A184" s="441">
        <v>173</v>
      </c>
      <c r="B184" s="442">
        <f t="shared" si="17"/>
        <v>49430</v>
      </c>
      <c r="C184" s="443">
        <f t="shared" si="14"/>
        <v>0</v>
      </c>
      <c r="D184" s="443">
        <f t="shared" si="15"/>
        <v>0</v>
      </c>
      <c r="E184" s="443">
        <f t="shared" si="18"/>
        <v>0</v>
      </c>
      <c r="F184" s="443">
        <f t="shared" si="19"/>
        <v>0</v>
      </c>
      <c r="G184" s="443">
        <f t="shared" si="16"/>
        <v>0</v>
      </c>
      <c r="H184" s="444">
        <f t="shared" si="20"/>
        <v>0</v>
      </c>
      <c r="I184" s="839"/>
    </row>
    <row r="185" spans="1:9" ht="15" customHeight="1" x14ac:dyDescent="0.65">
      <c r="A185" s="441">
        <v>174</v>
      </c>
      <c r="B185" s="442">
        <f t="shared" si="17"/>
        <v>49461</v>
      </c>
      <c r="C185" s="443">
        <f t="shared" si="14"/>
        <v>0</v>
      </c>
      <c r="D185" s="443">
        <f t="shared" si="15"/>
        <v>0</v>
      </c>
      <c r="E185" s="443">
        <f t="shared" si="18"/>
        <v>0</v>
      </c>
      <c r="F185" s="443">
        <f t="shared" si="19"/>
        <v>0</v>
      </c>
      <c r="G185" s="443">
        <f t="shared" si="16"/>
        <v>0</v>
      </c>
      <c r="H185" s="444">
        <f t="shared" si="20"/>
        <v>0</v>
      </c>
      <c r="I185" s="839"/>
    </row>
    <row r="186" spans="1:9" ht="15" customHeight="1" x14ac:dyDescent="0.65">
      <c r="A186" s="441">
        <v>175</v>
      </c>
      <c r="B186" s="442">
        <f t="shared" si="17"/>
        <v>49491</v>
      </c>
      <c r="C186" s="443">
        <f t="shared" si="14"/>
        <v>0</v>
      </c>
      <c r="D186" s="443">
        <f t="shared" si="15"/>
        <v>0</v>
      </c>
      <c r="E186" s="443">
        <f t="shared" si="18"/>
        <v>0</v>
      </c>
      <c r="F186" s="443">
        <f t="shared" si="19"/>
        <v>0</v>
      </c>
      <c r="G186" s="443">
        <f t="shared" si="16"/>
        <v>0</v>
      </c>
      <c r="H186" s="444">
        <f t="shared" si="20"/>
        <v>0</v>
      </c>
      <c r="I186" s="839"/>
    </row>
    <row r="187" spans="1:9" ht="15" customHeight="1" x14ac:dyDescent="0.65">
      <c r="A187" s="441">
        <v>176</v>
      </c>
      <c r="B187" s="442">
        <f t="shared" si="17"/>
        <v>49522</v>
      </c>
      <c r="C187" s="443">
        <f t="shared" si="14"/>
        <v>0</v>
      </c>
      <c r="D187" s="443">
        <f t="shared" si="15"/>
        <v>0</v>
      </c>
      <c r="E187" s="443">
        <f t="shared" si="18"/>
        <v>0</v>
      </c>
      <c r="F187" s="443">
        <f t="shared" si="19"/>
        <v>0</v>
      </c>
      <c r="G187" s="443">
        <f t="shared" si="16"/>
        <v>0</v>
      </c>
      <c r="H187" s="444">
        <f t="shared" si="20"/>
        <v>0</v>
      </c>
      <c r="I187" s="839"/>
    </row>
    <row r="188" spans="1:9" ht="15" customHeight="1" x14ac:dyDescent="0.65">
      <c r="A188" s="441">
        <v>177</v>
      </c>
      <c r="B188" s="442">
        <f t="shared" si="17"/>
        <v>49553</v>
      </c>
      <c r="C188" s="443">
        <f t="shared" si="14"/>
        <v>0</v>
      </c>
      <c r="D188" s="443">
        <f t="shared" si="15"/>
        <v>0</v>
      </c>
      <c r="E188" s="443">
        <f t="shared" si="18"/>
        <v>0</v>
      </c>
      <c r="F188" s="443">
        <f t="shared" si="19"/>
        <v>0</v>
      </c>
      <c r="G188" s="443">
        <f t="shared" si="16"/>
        <v>0</v>
      </c>
      <c r="H188" s="444">
        <f t="shared" si="20"/>
        <v>0</v>
      </c>
      <c r="I188" s="839"/>
    </row>
    <row r="189" spans="1:9" ht="15" customHeight="1" x14ac:dyDescent="0.65">
      <c r="A189" s="441">
        <v>178</v>
      </c>
      <c r="B189" s="442">
        <f t="shared" si="17"/>
        <v>49583</v>
      </c>
      <c r="C189" s="443">
        <f t="shared" si="14"/>
        <v>0</v>
      </c>
      <c r="D189" s="443">
        <f t="shared" si="15"/>
        <v>0</v>
      </c>
      <c r="E189" s="443">
        <f t="shared" si="18"/>
        <v>0</v>
      </c>
      <c r="F189" s="443">
        <f t="shared" si="19"/>
        <v>0</v>
      </c>
      <c r="G189" s="443">
        <f t="shared" si="16"/>
        <v>0</v>
      </c>
      <c r="H189" s="444">
        <f t="shared" si="20"/>
        <v>0</v>
      </c>
      <c r="I189" s="839"/>
    </row>
    <row r="190" spans="1:9" ht="15" customHeight="1" x14ac:dyDescent="0.65">
      <c r="A190" s="441">
        <v>179</v>
      </c>
      <c r="B190" s="442">
        <f t="shared" si="17"/>
        <v>49614</v>
      </c>
      <c r="C190" s="443">
        <f t="shared" si="14"/>
        <v>0</v>
      </c>
      <c r="D190" s="443">
        <f t="shared" si="15"/>
        <v>0</v>
      </c>
      <c r="E190" s="443">
        <f t="shared" si="18"/>
        <v>0</v>
      </c>
      <c r="F190" s="443">
        <f t="shared" si="19"/>
        <v>0</v>
      </c>
      <c r="G190" s="443">
        <f t="shared" si="16"/>
        <v>0</v>
      </c>
      <c r="H190" s="444">
        <f t="shared" si="20"/>
        <v>0</v>
      </c>
      <c r="I190" s="839"/>
    </row>
    <row r="191" spans="1:9" ht="15" customHeight="1" x14ac:dyDescent="0.65">
      <c r="A191" s="441">
        <v>180</v>
      </c>
      <c r="B191" s="442">
        <f t="shared" si="17"/>
        <v>49644</v>
      </c>
      <c r="C191" s="443">
        <f t="shared" si="14"/>
        <v>0</v>
      </c>
      <c r="D191" s="443">
        <f t="shared" si="15"/>
        <v>0</v>
      </c>
      <c r="E191" s="443">
        <f t="shared" si="18"/>
        <v>0</v>
      </c>
      <c r="F191" s="443">
        <f t="shared" si="19"/>
        <v>0</v>
      </c>
      <c r="G191" s="443">
        <f t="shared" si="16"/>
        <v>0</v>
      </c>
      <c r="H191" s="444">
        <f t="shared" si="20"/>
        <v>0</v>
      </c>
      <c r="I191" s="839"/>
    </row>
    <row r="192" spans="1:9" ht="15" customHeight="1" x14ac:dyDescent="0.65">
      <c r="A192" s="441">
        <v>181</v>
      </c>
      <c r="B192" s="442">
        <f t="shared" si="17"/>
        <v>49675</v>
      </c>
      <c r="C192" s="443">
        <f t="shared" si="14"/>
        <v>0</v>
      </c>
      <c r="D192" s="443">
        <f t="shared" si="15"/>
        <v>0</v>
      </c>
      <c r="E192" s="443">
        <f t="shared" si="18"/>
        <v>0</v>
      </c>
      <c r="F192" s="443">
        <f t="shared" si="19"/>
        <v>0</v>
      </c>
      <c r="G192" s="443">
        <f t="shared" si="16"/>
        <v>0</v>
      </c>
      <c r="H192" s="444">
        <f t="shared" si="20"/>
        <v>0</v>
      </c>
      <c r="I192" s="839" t="s">
        <v>62</v>
      </c>
    </row>
    <row r="193" spans="1:9" ht="15" customHeight="1" x14ac:dyDescent="0.65">
      <c r="A193" s="441">
        <v>182</v>
      </c>
      <c r="B193" s="442">
        <f t="shared" si="17"/>
        <v>49706</v>
      </c>
      <c r="C193" s="443">
        <f t="shared" si="14"/>
        <v>0</v>
      </c>
      <c r="D193" s="443">
        <f t="shared" si="15"/>
        <v>0</v>
      </c>
      <c r="E193" s="443">
        <f t="shared" si="18"/>
        <v>0</v>
      </c>
      <c r="F193" s="443">
        <f t="shared" si="19"/>
        <v>0</v>
      </c>
      <c r="G193" s="443">
        <f t="shared" si="16"/>
        <v>0</v>
      </c>
      <c r="H193" s="444">
        <f t="shared" si="20"/>
        <v>0</v>
      </c>
      <c r="I193" s="839"/>
    </row>
    <row r="194" spans="1:9" ht="15" customHeight="1" x14ac:dyDescent="0.65">
      <c r="A194" s="441">
        <v>183</v>
      </c>
      <c r="B194" s="442">
        <f t="shared" si="17"/>
        <v>49735</v>
      </c>
      <c r="C194" s="443">
        <f t="shared" si="14"/>
        <v>0</v>
      </c>
      <c r="D194" s="443">
        <f t="shared" si="15"/>
        <v>0</v>
      </c>
      <c r="E194" s="443">
        <f t="shared" si="18"/>
        <v>0</v>
      </c>
      <c r="F194" s="443">
        <f t="shared" si="19"/>
        <v>0</v>
      </c>
      <c r="G194" s="443">
        <f t="shared" si="16"/>
        <v>0</v>
      </c>
      <c r="H194" s="444">
        <f t="shared" si="20"/>
        <v>0</v>
      </c>
      <c r="I194" s="839"/>
    </row>
    <row r="195" spans="1:9" ht="15" customHeight="1" x14ac:dyDescent="0.65">
      <c r="A195" s="441">
        <v>184</v>
      </c>
      <c r="B195" s="442">
        <f t="shared" si="17"/>
        <v>49766</v>
      </c>
      <c r="C195" s="443">
        <f t="shared" si="14"/>
        <v>0</v>
      </c>
      <c r="D195" s="443">
        <f t="shared" si="15"/>
        <v>0</v>
      </c>
      <c r="E195" s="443">
        <f t="shared" si="18"/>
        <v>0</v>
      </c>
      <c r="F195" s="443">
        <f t="shared" si="19"/>
        <v>0</v>
      </c>
      <c r="G195" s="443">
        <f t="shared" si="16"/>
        <v>0</v>
      </c>
      <c r="H195" s="444">
        <f t="shared" si="20"/>
        <v>0</v>
      </c>
      <c r="I195" s="839"/>
    </row>
    <row r="196" spans="1:9" ht="15" customHeight="1" x14ac:dyDescent="0.65">
      <c r="A196" s="441">
        <v>185</v>
      </c>
      <c r="B196" s="442">
        <f t="shared" si="17"/>
        <v>49796</v>
      </c>
      <c r="C196" s="443">
        <f t="shared" si="14"/>
        <v>0</v>
      </c>
      <c r="D196" s="443">
        <f t="shared" si="15"/>
        <v>0</v>
      </c>
      <c r="E196" s="443">
        <f t="shared" si="18"/>
        <v>0</v>
      </c>
      <c r="F196" s="443">
        <f t="shared" si="19"/>
        <v>0</v>
      </c>
      <c r="G196" s="443">
        <f t="shared" si="16"/>
        <v>0</v>
      </c>
      <c r="H196" s="444">
        <f t="shared" si="20"/>
        <v>0</v>
      </c>
      <c r="I196" s="839"/>
    </row>
    <row r="197" spans="1:9" ht="15" customHeight="1" x14ac:dyDescent="0.65">
      <c r="A197" s="441">
        <v>186</v>
      </c>
      <c r="B197" s="442">
        <f t="shared" si="17"/>
        <v>49827</v>
      </c>
      <c r="C197" s="443">
        <f t="shared" si="14"/>
        <v>0</v>
      </c>
      <c r="D197" s="443">
        <f t="shared" si="15"/>
        <v>0</v>
      </c>
      <c r="E197" s="443">
        <f t="shared" si="18"/>
        <v>0</v>
      </c>
      <c r="F197" s="443">
        <f t="shared" si="19"/>
        <v>0</v>
      </c>
      <c r="G197" s="443">
        <f t="shared" si="16"/>
        <v>0</v>
      </c>
      <c r="H197" s="444">
        <f t="shared" si="20"/>
        <v>0</v>
      </c>
      <c r="I197" s="839"/>
    </row>
    <row r="198" spans="1:9" ht="15" customHeight="1" x14ac:dyDescent="0.65">
      <c r="A198" s="441">
        <v>187</v>
      </c>
      <c r="B198" s="442">
        <f t="shared" si="17"/>
        <v>49857</v>
      </c>
      <c r="C198" s="443">
        <f t="shared" si="14"/>
        <v>0</v>
      </c>
      <c r="D198" s="443">
        <f t="shared" si="15"/>
        <v>0</v>
      </c>
      <c r="E198" s="443">
        <f t="shared" si="18"/>
        <v>0</v>
      </c>
      <c r="F198" s="443">
        <f t="shared" si="19"/>
        <v>0</v>
      </c>
      <c r="G198" s="443">
        <f t="shared" si="16"/>
        <v>0</v>
      </c>
      <c r="H198" s="444">
        <f t="shared" si="20"/>
        <v>0</v>
      </c>
      <c r="I198" s="839"/>
    </row>
    <row r="199" spans="1:9" ht="15" customHeight="1" x14ac:dyDescent="0.65">
      <c r="A199" s="441">
        <v>188</v>
      </c>
      <c r="B199" s="442">
        <f t="shared" si="17"/>
        <v>49888</v>
      </c>
      <c r="C199" s="443">
        <f t="shared" si="14"/>
        <v>0</v>
      </c>
      <c r="D199" s="443">
        <f t="shared" si="15"/>
        <v>0</v>
      </c>
      <c r="E199" s="443">
        <f t="shared" si="18"/>
        <v>0</v>
      </c>
      <c r="F199" s="443">
        <f t="shared" si="19"/>
        <v>0</v>
      </c>
      <c r="G199" s="443">
        <f t="shared" si="16"/>
        <v>0</v>
      </c>
      <c r="H199" s="444">
        <f t="shared" si="20"/>
        <v>0</v>
      </c>
      <c r="I199" s="839"/>
    </row>
    <row r="200" spans="1:9" ht="15" customHeight="1" x14ac:dyDescent="0.65">
      <c r="A200" s="441">
        <v>189</v>
      </c>
      <c r="B200" s="442">
        <f t="shared" si="17"/>
        <v>49919</v>
      </c>
      <c r="C200" s="443">
        <f t="shared" si="14"/>
        <v>0</v>
      </c>
      <c r="D200" s="443">
        <f t="shared" si="15"/>
        <v>0</v>
      </c>
      <c r="E200" s="443">
        <f t="shared" si="18"/>
        <v>0</v>
      </c>
      <c r="F200" s="443">
        <f t="shared" si="19"/>
        <v>0</v>
      </c>
      <c r="G200" s="443">
        <f t="shared" si="16"/>
        <v>0</v>
      </c>
      <c r="H200" s="444">
        <f t="shared" si="20"/>
        <v>0</v>
      </c>
      <c r="I200" s="839"/>
    </row>
    <row r="201" spans="1:9" ht="15" customHeight="1" x14ac:dyDescent="0.65">
      <c r="A201" s="441">
        <v>190</v>
      </c>
      <c r="B201" s="442">
        <f t="shared" si="17"/>
        <v>49949</v>
      </c>
      <c r="C201" s="443">
        <f t="shared" si="14"/>
        <v>0</v>
      </c>
      <c r="D201" s="443">
        <f t="shared" si="15"/>
        <v>0</v>
      </c>
      <c r="E201" s="443">
        <f t="shared" si="18"/>
        <v>0</v>
      </c>
      <c r="F201" s="443">
        <f t="shared" si="19"/>
        <v>0</v>
      </c>
      <c r="G201" s="443">
        <f t="shared" si="16"/>
        <v>0</v>
      </c>
      <c r="H201" s="444">
        <f t="shared" si="20"/>
        <v>0</v>
      </c>
      <c r="I201" s="839"/>
    </row>
    <row r="202" spans="1:9" ht="15" customHeight="1" x14ac:dyDescent="0.65">
      <c r="A202" s="441">
        <v>191</v>
      </c>
      <c r="B202" s="442">
        <f t="shared" si="17"/>
        <v>49980</v>
      </c>
      <c r="C202" s="443">
        <f t="shared" si="14"/>
        <v>0</v>
      </c>
      <c r="D202" s="443">
        <f t="shared" si="15"/>
        <v>0</v>
      </c>
      <c r="E202" s="443">
        <f t="shared" si="18"/>
        <v>0</v>
      </c>
      <c r="F202" s="443">
        <f t="shared" si="19"/>
        <v>0</v>
      </c>
      <c r="G202" s="443">
        <f t="shared" si="16"/>
        <v>0</v>
      </c>
      <c r="H202" s="444">
        <f t="shared" si="20"/>
        <v>0</v>
      </c>
      <c r="I202" s="839"/>
    </row>
    <row r="203" spans="1:9" ht="15" customHeight="1" x14ac:dyDescent="0.65">
      <c r="A203" s="441">
        <v>192</v>
      </c>
      <c r="B203" s="442">
        <f t="shared" si="17"/>
        <v>50010</v>
      </c>
      <c r="C203" s="443">
        <f t="shared" si="14"/>
        <v>0</v>
      </c>
      <c r="D203" s="443">
        <f t="shared" si="15"/>
        <v>0</v>
      </c>
      <c r="E203" s="443">
        <f t="shared" si="18"/>
        <v>0</v>
      </c>
      <c r="F203" s="443">
        <f t="shared" si="19"/>
        <v>0</v>
      </c>
      <c r="G203" s="443">
        <f t="shared" si="16"/>
        <v>0</v>
      </c>
      <c r="H203" s="444">
        <f t="shared" si="20"/>
        <v>0</v>
      </c>
      <c r="I203" s="839"/>
    </row>
    <row r="204" spans="1:9" ht="15" customHeight="1" x14ac:dyDescent="0.65">
      <c r="A204" s="441">
        <v>193</v>
      </c>
      <c r="B204" s="442">
        <f t="shared" si="17"/>
        <v>50041</v>
      </c>
      <c r="C204" s="443">
        <f t="shared" ref="C204:C267" si="21">IFERROR(IF($H$3&lt;=H203, $H$3, H203+H203*$B$4/$B$6), "")</f>
        <v>0</v>
      </c>
      <c r="D204" s="443">
        <f t="shared" ref="D204:D267" si="22">IFERROR(IF($B$8&lt;H203-F204, $B$8, H203-F204), "")</f>
        <v>0</v>
      </c>
      <c r="E204" s="443">
        <f t="shared" si="18"/>
        <v>0</v>
      </c>
      <c r="F204" s="443">
        <f t="shared" si="19"/>
        <v>0</v>
      </c>
      <c r="G204" s="443">
        <f t="shared" ref="G204:G267" si="23">IFERROR(IF(C204&gt;0, $B$4/$B$6*H203, 0), "")</f>
        <v>0</v>
      </c>
      <c r="H204" s="444">
        <f t="shared" si="20"/>
        <v>0</v>
      </c>
      <c r="I204" s="839" t="s">
        <v>63</v>
      </c>
    </row>
    <row r="205" spans="1:9" ht="15" customHeight="1" x14ac:dyDescent="0.65">
      <c r="A205" s="441">
        <v>194</v>
      </c>
      <c r="B205" s="442">
        <f t="shared" ref="B205:B268" si="24">EDATE($B$7,A204)</f>
        <v>50072</v>
      </c>
      <c r="C205" s="443">
        <f t="shared" si="21"/>
        <v>0</v>
      </c>
      <c r="D205" s="443">
        <f t="shared" si="22"/>
        <v>0</v>
      </c>
      <c r="E205" s="443">
        <f t="shared" ref="E205:E268" si="25">IFERROR(C205+D205, "")</f>
        <v>0</v>
      </c>
      <c r="F205" s="443">
        <f t="shared" ref="F205:F268" si="26">IFERROR(IF(C205&gt;0, MIN(C205-G205, H204), 0), "")</f>
        <v>0</v>
      </c>
      <c r="G205" s="443">
        <f t="shared" si="23"/>
        <v>0</v>
      </c>
      <c r="H205" s="444">
        <f t="shared" ref="H205:H268" si="27">IFERROR(IF(H204 &gt;0, H204-F205-D205, 0), "")</f>
        <v>0</v>
      </c>
      <c r="I205" s="839"/>
    </row>
    <row r="206" spans="1:9" ht="15" customHeight="1" x14ac:dyDescent="0.65">
      <c r="A206" s="441">
        <v>195</v>
      </c>
      <c r="B206" s="442">
        <f t="shared" si="24"/>
        <v>50100</v>
      </c>
      <c r="C206" s="443">
        <f t="shared" si="21"/>
        <v>0</v>
      </c>
      <c r="D206" s="443">
        <f t="shared" si="22"/>
        <v>0</v>
      </c>
      <c r="E206" s="443">
        <f t="shared" si="25"/>
        <v>0</v>
      </c>
      <c r="F206" s="443">
        <f t="shared" si="26"/>
        <v>0</v>
      </c>
      <c r="G206" s="443">
        <f t="shared" si="23"/>
        <v>0</v>
      </c>
      <c r="H206" s="444">
        <f t="shared" si="27"/>
        <v>0</v>
      </c>
      <c r="I206" s="839"/>
    </row>
    <row r="207" spans="1:9" ht="15" customHeight="1" x14ac:dyDescent="0.65">
      <c r="A207" s="441">
        <v>196</v>
      </c>
      <c r="B207" s="442">
        <f t="shared" si="24"/>
        <v>50131</v>
      </c>
      <c r="C207" s="443">
        <f t="shared" si="21"/>
        <v>0</v>
      </c>
      <c r="D207" s="443">
        <f t="shared" si="22"/>
        <v>0</v>
      </c>
      <c r="E207" s="443">
        <f t="shared" si="25"/>
        <v>0</v>
      </c>
      <c r="F207" s="443">
        <f t="shared" si="26"/>
        <v>0</v>
      </c>
      <c r="G207" s="443">
        <f t="shared" si="23"/>
        <v>0</v>
      </c>
      <c r="H207" s="444">
        <f t="shared" si="27"/>
        <v>0</v>
      </c>
      <c r="I207" s="839"/>
    </row>
    <row r="208" spans="1:9" ht="15" customHeight="1" x14ac:dyDescent="0.65">
      <c r="A208" s="441">
        <v>197</v>
      </c>
      <c r="B208" s="442">
        <f t="shared" si="24"/>
        <v>50161</v>
      </c>
      <c r="C208" s="443">
        <f t="shared" si="21"/>
        <v>0</v>
      </c>
      <c r="D208" s="443">
        <f t="shared" si="22"/>
        <v>0</v>
      </c>
      <c r="E208" s="443">
        <f t="shared" si="25"/>
        <v>0</v>
      </c>
      <c r="F208" s="443">
        <f t="shared" si="26"/>
        <v>0</v>
      </c>
      <c r="G208" s="443">
        <f t="shared" si="23"/>
        <v>0</v>
      </c>
      <c r="H208" s="444">
        <f t="shared" si="27"/>
        <v>0</v>
      </c>
      <c r="I208" s="839"/>
    </row>
    <row r="209" spans="1:9" ht="15" customHeight="1" x14ac:dyDescent="0.65">
      <c r="A209" s="441">
        <v>198</v>
      </c>
      <c r="B209" s="442">
        <f t="shared" si="24"/>
        <v>50192</v>
      </c>
      <c r="C209" s="443">
        <f t="shared" si="21"/>
        <v>0</v>
      </c>
      <c r="D209" s="443">
        <f t="shared" si="22"/>
        <v>0</v>
      </c>
      <c r="E209" s="443">
        <f t="shared" si="25"/>
        <v>0</v>
      </c>
      <c r="F209" s="443">
        <f t="shared" si="26"/>
        <v>0</v>
      </c>
      <c r="G209" s="443">
        <f t="shared" si="23"/>
        <v>0</v>
      </c>
      <c r="H209" s="444">
        <f t="shared" si="27"/>
        <v>0</v>
      </c>
      <c r="I209" s="839"/>
    </row>
    <row r="210" spans="1:9" ht="15" customHeight="1" x14ac:dyDescent="0.65">
      <c r="A210" s="441">
        <v>199</v>
      </c>
      <c r="B210" s="442">
        <f t="shared" si="24"/>
        <v>50222</v>
      </c>
      <c r="C210" s="443">
        <f t="shared" si="21"/>
        <v>0</v>
      </c>
      <c r="D210" s="443">
        <f t="shared" si="22"/>
        <v>0</v>
      </c>
      <c r="E210" s="443">
        <f t="shared" si="25"/>
        <v>0</v>
      </c>
      <c r="F210" s="443">
        <f t="shared" si="26"/>
        <v>0</v>
      </c>
      <c r="G210" s="443">
        <f t="shared" si="23"/>
        <v>0</v>
      </c>
      <c r="H210" s="444">
        <f t="shared" si="27"/>
        <v>0</v>
      </c>
      <c r="I210" s="839"/>
    </row>
    <row r="211" spans="1:9" ht="15" customHeight="1" x14ac:dyDescent="0.65">
      <c r="A211" s="441">
        <v>200</v>
      </c>
      <c r="B211" s="442">
        <f t="shared" si="24"/>
        <v>50253</v>
      </c>
      <c r="C211" s="443">
        <f t="shared" si="21"/>
        <v>0</v>
      </c>
      <c r="D211" s="443">
        <f t="shared" si="22"/>
        <v>0</v>
      </c>
      <c r="E211" s="443">
        <f t="shared" si="25"/>
        <v>0</v>
      </c>
      <c r="F211" s="443">
        <f t="shared" si="26"/>
        <v>0</v>
      </c>
      <c r="G211" s="443">
        <f t="shared" si="23"/>
        <v>0</v>
      </c>
      <c r="H211" s="444">
        <f t="shared" si="27"/>
        <v>0</v>
      </c>
      <c r="I211" s="839"/>
    </row>
    <row r="212" spans="1:9" ht="15" customHeight="1" x14ac:dyDescent="0.65">
      <c r="A212" s="441">
        <v>201</v>
      </c>
      <c r="B212" s="442">
        <f t="shared" si="24"/>
        <v>50284</v>
      </c>
      <c r="C212" s="443">
        <f t="shared" si="21"/>
        <v>0</v>
      </c>
      <c r="D212" s="443">
        <f t="shared" si="22"/>
        <v>0</v>
      </c>
      <c r="E212" s="443">
        <f t="shared" si="25"/>
        <v>0</v>
      </c>
      <c r="F212" s="443">
        <f t="shared" si="26"/>
        <v>0</v>
      </c>
      <c r="G212" s="443">
        <f t="shared" si="23"/>
        <v>0</v>
      </c>
      <c r="H212" s="444">
        <f t="shared" si="27"/>
        <v>0</v>
      </c>
      <c r="I212" s="839"/>
    </row>
    <row r="213" spans="1:9" ht="15" customHeight="1" x14ac:dyDescent="0.65">
      <c r="A213" s="441">
        <v>202</v>
      </c>
      <c r="B213" s="442">
        <f t="shared" si="24"/>
        <v>50314</v>
      </c>
      <c r="C213" s="443">
        <f t="shared" si="21"/>
        <v>0</v>
      </c>
      <c r="D213" s="443">
        <f t="shared" si="22"/>
        <v>0</v>
      </c>
      <c r="E213" s="443">
        <f t="shared" si="25"/>
        <v>0</v>
      </c>
      <c r="F213" s="443">
        <f t="shared" si="26"/>
        <v>0</v>
      </c>
      <c r="G213" s="443">
        <f t="shared" si="23"/>
        <v>0</v>
      </c>
      <c r="H213" s="444">
        <f t="shared" si="27"/>
        <v>0</v>
      </c>
      <c r="I213" s="839"/>
    </row>
    <row r="214" spans="1:9" ht="15" customHeight="1" x14ac:dyDescent="0.65">
      <c r="A214" s="441">
        <v>203</v>
      </c>
      <c r="B214" s="442">
        <f t="shared" si="24"/>
        <v>50345</v>
      </c>
      <c r="C214" s="443">
        <f t="shared" si="21"/>
        <v>0</v>
      </c>
      <c r="D214" s="443">
        <f t="shared" si="22"/>
        <v>0</v>
      </c>
      <c r="E214" s="443">
        <f t="shared" si="25"/>
        <v>0</v>
      </c>
      <c r="F214" s="443">
        <f t="shared" si="26"/>
        <v>0</v>
      </c>
      <c r="G214" s="443">
        <f t="shared" si="23"/>
        <v>0</v>
      </c>
      <c r="H214" s="444">
        <f t="shared" si="27"/>
        <v>0</v>
      </c>
      <c r="I214" s="839"/>
    </row>
    <row r="215" spans="1:9" ht="15" customHeight="1" x14ac:dyDescent="0.65">
      <c r="A215" s="441">
        <v>204</v>
      </c>
      <c r="B215" s="442">
        <f t="shared" si="24"/>
        <v>50375</v>
      </c>
      <c r="C215" s="443">
        <f t="shared" si="21"/>
        <v>0</v>
      </c>
      <c r="D215" s="443">
        <f t="shared" si="22"/>
        <v>0</v>
      </c>
      <c r="E215" s="443">
        <f t="shared" si="25"/>
        <v>0</v>
      </c>
      <c r="F215" s="443">
        <f t="shared" si="26"/>
        <v>0</v>
      </c>
      <c r="G215" s="443">
        <f t="shared" si="23"/>
        <v>0</v>
      </c>
      <c r="H215" s="444">
        <f t="shared" si="27"/>
        <v>0</v>
      </c>
      <c r="I215" s="839"/>
    </row>
    <row r="216" spans="1:9" ht="15" customHeight="1" x14ac:dyDescent="0.65">
      <c r="A216" s="441">
        <v>205</v>
      </c>
      <c r="B216" s="442">
        <f t="shared" si="24"/>
        <v>50406</v>
      </c>
      <c r="C216" s="443">
        <f t="shared" si="21"/>
        <v>0</v>
      </c>
      <c r="D216" s="443">
        <f t="shared" si="22"/>
        <v>0</v>
      </c>
      <c r="E216" s="443">
        <f t="shared" si="25"/>
        <v>0</v>
      </c>
      <c r="F216" s="443">
        <f t="shared" si="26"/>
        <v>0</v>
      </c>
      <c r="G216" s="443">
        <f t="shared" si="23"/>
        <v>0</v>
      </c>
      <c r="H216" s="444">
        <f t="shared" si="27"/>
        <v>0</v>
      </c>
      <c r="I216" s="839" t="s">
        <v>64</v>
      </c>
    </row>
    <row r="217" spans="1:9" ht="15" customHeight="1" x14ac:dyDescent="0.65">
      <c r="A217" s="441">
        <v>206</v>
      </c>
      <c r="B217" s="442">
        <f t="shared" si="24"/>
        <v>50437</v>
      </c>
      <c r="C217" s="443">
        <f t="shared" si="21"/>
        <v>0</v>
      </c>
      <c r="D217" s="443">
        <f t="shared" si="22"/>
        <v>0</v>
      </c>
      <c r="E217" s="443">
        <f t="shared" si="25"/>
        <v>0</v>
      </c>
      <c r="F217" s="443">
        <f t="shared" si="26"/>
        <v>0</v>
      </c>
      <c r="G217" s="443">
        <f t="shared" si="23"/>
        <v>0</v>
      </c>
      <c r="H217" s="444">
        <f t="shared" si="27"/>
        <v>0</v>
      </c>
      <c r="I217" s="839"/>
    </row>
    <row r="218" spans="1:9" ht="15" customHeight="1" x14ac:dyDescent="0.65">
      <c r="A218" s="441">
        <v>207</v>
      </c>
      <c r="B218" s="442">
        <f t="shared" si="24"/>
        <v>50465</v>
      </c>
      <c r="C218" s="443">
        <f t="shared" si="21"/>
        <v>0</v>
      </c>
      <c r="D218" s="443">
        <f t="shared" si="22"/>
        <v>0</v>
      </c>
      <c r="E218" s="443">
        <f t="shared" si="25"/>
        <v>0</v>
      </c>
      <c r="F218" s="443">
        <f t="shared" si="26"/>
        <v>0</v>
      </c>
      <c r="G218" s="443">
        <f t="shared" si="23"/>
        <v>0</v>
      </c>
      <c r="H218" s="444">
        <f t="shared" si="27"/>
        <v>0</v>
      </c>
      <c r="I218" s="839"/>
    </row>
    <row r="219" spans="1:9" ht="15" customHeight="1" x14ac:dyDescent="0.65">
      <c r="A219" s="441">
        <v>208</v>
      </c>
      <c r="B219" s="442">
        <f t="shared" si="24"/>
        <v>50496</v>
      </c>
      <c r="C219" s="443">
        <f t="shared" si="21"/>
        <v>0</v>
      </c>
      <c r="D219" s="443">
        <f t="shared" si="22"/>
        <v>0</v>
      </c>
      <c r="E219" s="443">
        <f t="shared" si="25"/>
        <v>0</v>
      </c>
      <c r="F219" s="443">
        <f t="shared" si="26"/>
        <v>0</v>
      </c>
      <c r="G219" s="443">
        <f t="shared" si="23"/>
        <v>0</v>
      </c>
      <c r="H219" s="444">
        <f t="shared" si="27"/>
        <v>0</v>
      </c>
      <c r="I219" s="839"/>
    </row>
    <row r="220" spans="1:9" ht="15" customHeight="1" x14ac:dyDescent="0.65">
      <c r="A220" s="441">
        <v>209</v>
      </c>
      <c r="B220" s="442">
        <f t="shared" si="24"/>
        <v>50526</v>
      </c>
      <c r="C220" s="443">
        <f t="shared" si="21"/>
        <v>0</v>
      </c>
      <c r="D220" s="443">
        <f t="shared" si="22"/>
        <v>0</v>
      </c>
      <c r="E220" s="443">
        <f t="shared" si="25"/>
        <v>0</v>
      </c>
      <c r="F220" s="443">
        <f t="shared" si="26"/>
        <v>0</v>
      </c>
      <c r="G220" s="443">
        <f t="shared" si="23"/>
        <v>0</v>
      </c>
      <c r="H220" s="444">
        <f t="shared" si="27"/>
        <v>0</v>
      </c>
      <c r="I220" s="839"/>
    </row>
    <row r="221" spans="1:9" ht="15" customHeight="1" x14ac:dyDescent="0.65">
      <c r="A221" s="441">
        <v>210</v>
      </c>
      <c r="B221" s="442">
        <f t="shared" si="24"/>
        <v>50557</v>
      </c>
      <c r="C221" s="443">
        <f t="shared" si="21"/>
        <v>0</v>
      </c>
      <c r="D221" s="443">
        <f t="shared" si="22"/>
        <v>0</v>
      </c>
      <c r="E221" s="443">
        <f t="shared" si="25"/>
        <v>0</v>
      </c>
      <c r="F221" s="443">
        <f t="shared" si="26"/>
        <v>0</v>
      </c>
      <c r="G221" s="443">
        <f t="shared" si="23"/>
        <v>0</v>
      </c>
      <c r="H221" s="444">
        <f t="shared" si="27"/>
        <v>0</v>
      </c>
      <c r="I221" s="839"/>
    </row>
    <row r="222" spans="1:9" ht="15" customHeight="1" x14ac:dyDescent="0.65">
      <c r="A222" s="441">
        <v>211</v>
      </c>
      <c r="B222" s="442">
        <f t="shared" si="24"/>
        <v>50587</v>
      </c>
      <c r="C222" s="443">
        <f t="shared" si="21"/>
        <v>0</v>
      </c>
      <c r="D222" s="443">
        <f t="shared" si="22"/>
        <v>0</v>
      </c>
      <c r="E222" s="443">
        <f t="shared" si="25"/>
        <v>0</v>
      </c>
      <c r="F222" s="443">
        <f t="shared" si="26"/>
        <v>0</v>
      </c>
      <c r="G222" s="443">
        <f t="shared" si="23"/>
        <v>0</v>
      </c>
      <c r="H222" s="444">
        <f t="shared" si="27"/>
        <v>0</v>
      </c>
      <c r="I222" s="839"/>
    </row>
    <row r="223" spans="1:9" ht="15" customHeight="1" x14ac:dyDescent="0.65">
      <c r="A223" s="441">
        <v>212</v>
      </c>
      <c r="B223" s="442">
        <f t="shared" si="24"/>
        <v>50618</v>
      </c>
      <c r="C223" s="443">
        <f t="shared" si="21"/>
        <v>0</v>
      </c>
      <c r="D223" s="443">
        <f t="shared" si="22"/>
        <v>0</v>
      </c>
      <c r="E223" s="443">
        <f t="shared" si="25"/>
        <v>0</v>
      </c>
      <c r="F223" s="443">
        <f t="shared" si="26"/>
        <v>0</v>
      </c>
      <c r="G223" s="443">
        <f t="shared" si="23"/>
        <v>0</v>
      </c>
      <c r="H223" s="444">
        <f t="shared" si="27"/>
        <v>0</v>
      </c>
      <c r="I223" s="839"/>
    </row>
    <row r="224" spans="1:9" ht="15" customHeight="1" x14ac:dyDescent="0.65">
      <c r="A224" s="441">
        <v>213</v>
      </c>
      <c r="B224" s="442">
        <f t="shared" si="24"/>
        <v>50649</v>
      </c>
      <c r="C224" s="443">
        <f t="shared" si="21"/>
        <v>0</v>
      </c>
      <c r="D224" s="443">
        <f t="shared" si="22"/>
        <v>0</v>
      </c>
      <c r="E224" s="443">
        <f t="shared" si="25"/>
        <v>0</v>
      </c>
      <c r="F224" s="443">
        <f t="shared" si="26"/>
        <v>0</v>
      </c>
      <c r="G224" s="443">
        <f t="shared" si="23"/>
        <v>0</v>
      </c>
      <c r="H224" s="444">
        <f t="shared" si="27"/>
        <v>0</v>
      </c>
      <c r="I224" s="839"/>
    </row>
    <row r="225" spans="1:9" ht="15" customHeight="1" x14ac:dyDescent="0.65">
      <c r="A225" s="441">
        <v>214</v>
      </c>
      <c r="B225" s="442">
        <f t="shared" si="24"/>
        <v>50679</v>
      </c>
      <c r="C225" s="443">
        <f t="shared" si="21"/>
        <v>0</v>
      </c>
      <c r="D225" s="443">
        <f t="shared" si="22"/>
        <v>0</v>
      </c>
      <c r="E225" s="443">
        <f t="shared" si="25"/>
        <v>0</v>
      </c>
      <c r="F225" s="443">
        <f t="shared" si="26"/>
        <v>0</v>
      </c>
      <c r="G225" s="443">
        <f t="shared" si="23"/>
        <v>0</v>
      </c>
      <c r="H225" s="444">
        <f t="shared" si="27"/>
        <v>0</v>
      </c>
      <c r="I225" s="839"/>
    </row>
    <row r="226" spans="1:9" ht="15" customHeight="1" x14ac:dyDescent="0.65">
      <c r="A226" s="441">
        <v>215</v>
      </c>
      <c r="B226" s="442">
        <f t="shared" si="24"/>
        <v>50710</v>
      </c>
      <c r="C226" s="443">
        <f t="shared" si="21"/>
        <v>0</v>
      </c>
      <c r="D226" s="443">
        <f t="shared" si="22"/>
        <v>0</v>
      </c>
      <c r="E226" s="443">
        <f t="shared" si="25"/>
        <v>0</v>
      </c>
      <c r="F226" s="443">
        <f t="shared" si="26"/>
        <v>0</v>
      </c>
      <c r="G226" s="443">
        <f t="shared" si="23"/>
        <v>0</v>
      </c>
      <c r="H226" s="444">
        <f t="shared" si="27"/>
        <v>0</v>
      </c>
      <c r="I226" s="839"/>
    </row>
    <row r="227" spans="1:9" ht="15" customHeight="1" x14ac:dyDescent="0.65">
      <c r="A227" s="441">
        <v>216</v>
      </c>
      <c r="B227" s="442">
        <f t="shared" si="24"/>
        <v>50740</v>
      </c>
      <c r="C227" s="443">
        <f t="shared" si="21"/>
        <v>0</v>
      </c>
      <c r="D227" s="443">
        <f t="shared" si="22"/>
        <v>0</v>
      </c>
      <c r="E227" s="443">
        <f t="shared" si="25"/>
        <v>0</v>
      </c>
      <c r="F227" s="443">
        <f t="shared" si="26"/>
        <v>0</v>
      </c>
      <c r="G227" s="443">
        <f t="shared" si="23"/>
        <v>0</v>
      </c>
      <c r="H227" s="444">
        <f t="shared" si="27"/>
        <v>0</v>
      </c>
      <c r="I227" s="839"/>
    </row>
    <row r="228" spans="1:9" ht="15" customHeight="1" x14ac:dyDescent="0.65">
      <c r="A228" s="441">
        <v>217</v>
      </c>
      <c r="B228" s="442">
        <f t="shared" si="24"/>
        <v>50771</v>
      </c>
      <c r="C228" s="443">
        <f t="shared" si="21"/>
        <v>0</v>
      </c>
      <c r="D228" s="443">
        <f t="shared" si="22"/>
        <v>0</v>
      </c>
      <c r="E228" s="443">
        <f t="shared" si="25"/>
        <v>0</v>
      </c>
      <c r="F228" s="443">
        <f t="shared" si="26"/>
        <v>0</v>
      </c>
      <c r="G228" s="443">
        <f t="shared" si="23"/>
        <v>0</v>
      </c>
      <c r="H228" s="444">
        <f t="shared" si="27"/>
        <v>0</v>
      </c>
      <c r="I228" s="839" t="s">
        <v>65</v>
      </c>
    </row>
    <row r="229" spans="1:9" ht="15" customHeight="1" x14ac:dyDescent="0.65">
      <c r="A229" s="441">
        <v>218</v>
      </c>
      <c r="B229" s="442">
        <f t="shared" si="24"/>
        <v>50802</v>
      </c>
      <c r="C229" s="443">
        <f t="shared" si="21"/>
        <v>0</v>
      </c>
      <c r="D229" s="443">
        <f t="shared" si="22"/>
        <v>0</v>
      </c>
      <c r="E229" s="443">
        <f t="shared" si="25"/>
        <v>0</v>
      </c>
      <c r="F229" s="443">
        <f t="shared" si="26"/>
        <v>0</v>
      </c>
      <c r="G229" s="443">
        <f t="shared" si="23"/>
        <v>0</v>
      </c>
      <c r="H229" s="444">
        <f t="shared" si="27"/>
        <v>0</v>
      </c>
      <c r="I229" s="839"/>
    </row>
    <row r="230" spans="1:9" ht="15" customHeight="1" x14ac:dyDescent="0.65">
      <c r="A230" s="441">
        <v>219</v>
      </c>
      <c r="B230" s="442">
        <f t="shared" si="24"/>
        <v>50830</v>
      </c>
      <c r="C230" s="443">
        <f t="shared" si="21"/>
        <v>0</v>
      </c>
      <c r="D230" s="443">
        <f t="shared" si="22"/>
        <v>0</v>
      </c>
      <c r="E230" s="443">
        <f t="shared" si="25"/>
        <v>0</v>
      </c>
      <c r="F230" s="443">
        <f t="shared" si="26"/>
        <v>0</v>
      </c>
      <c r="G230" s="443">
        <f t="shared" si="23"/>
        <v>0</v>
      </c>
      <c r="H230" s="444">
        <f t="shared" si="27"/>
        <v>0</v>
      </c>
      <c r="I230" s="839"/>
    </row>
    <row r="231" spans="1:9" ht="15" customHeight="1" x14ac:dyDescent="0.65">
      <c r="A231" s="441">
        <v>220</v>
      </c>
      <c r="B231" s="442">
        <f t="shared" si="24"/>
        <v>50861</v>
      </c>
      <c r="C231" s="443">
        <f t="shared" si="21"/>
        <v>0</v>
      </c>
      <c r="D231" s="443">
        <f t="shared" si="22"/>
        <v>0</v>
      </c>
      <c r="E231" s="443">
        <f t="shared" si="25"/>
        <v>0</v>
      </c>
      <c r="F231" s="443">
        <f t="shared" si="26"/>
        <v>0</v>
      </c>
      <c r="G231" s="443">
        <f t="shared" si="23"/>
        <v>0</v>
      </c>
      <c r="H231" s="444">
        <f t="shared" si="27"/>
        <v>0</v>
      </c>
      <c r="I231" s="839"/>
    </row>
    <row r="232" spans="1:9" ht="15" customHeight="1" x14ac:dyDescent="0.65">
      <c r="A232" s="441">
        <v>221</v>
      </c>
      <c r="B232" s="442">
        <f t="shared" si="24"/>
        <v>50891</v>
      </c>
      <c r="C232" s="443">
        <f t="shared" si="21"/>
        <v>0</v>
      </c>
      <c r="D232" s="443">
        <f t="shared" si="22"/>
        <v>0</v>
      </c>
      <c r="E232" s="443">
        <f t="shared" si="25"/>
        <v>0</v>
      </c>
      <c r="F232" s="443">
        <f t="shared" si="26"/>
        <v>0</v>
      </c>
      <c r="G232" s="443">
        <f t="shared" si="23"/>
        <v>0</v>
      </c>
      <c r="H232" s="444">
        <f t="shared" si="27"/>
        <v>0</v>
      </c>
      <c r="I232" s="839"/>
    </row>
    <row r="233" spans="1:9" ht="15" customHeight="1" x14ac:dyDescent="0.65">
      <c r="A233" s="441">
        <v>222</v>
      </c>
      <c r="B233" s="442">
        <f t="shared" si="24"/>
        <v>50922</v>
      </c>
      <c r="C233" s="443">
        <f t="shared" si="21"/>
        <v>0</v>
      </c>
      <c r="D233" s="443">
        <f t="shared" si="22"/>
        <v>0</v>
      </c>
      <c r="E233" s="443">
        <f t="shared" si="25"/>
        <v>0</v>
      </c>
      <c r="F233" s="443">
        <f t="shared" si="26"/>
        <v>0</v>
      </c>
      <c r="G233" s="443">
        <f t="shared" si="23"/>
        <v>0</v>
      </c>
      <c r="H233" s="444">
        <f t="shared" si="27"/>
        <v>0</v>
      </c>
      <c r="I233" s="839"/>
    </row>
    <row r="234" spans="1:9" ht="15" customHeight="1" x14ac:dyDescent="0.65">
      <c r="A234" s="441">
        <v>223</v>
      </c>
      <c r="B234" s="442">
        <f t="shared" si="24"/>
        <v>50952</v>
      </c>
      <c r="C234" s="443">
        <f t="shared" si="21"/>
        <v>0</v>
      </c>
      <c r="D234" s="443">
        <f t="shared" si="22"/>
        <v>0</v>
      </c>
      <c r="E234" s="443">
        <f t="shared" si="25"/>
        <v>0</v>
      </c>
      <c r="F234" s="443">
        <f t="shared" si="26"/>
        <v>0</v>
      </c>
      <c r="G234" s="443">
        <f t="shared" si="23"/>
        <v>0</v>
      </c>
      <c r="H234" s="444">
        <f t="shared" si="27"/>
        <v>0</v>
      </c>
      <c r="I234" s="839"/>
    </row>
    <row r="235" spans="1:9" ht="15" customHeight="1" x14ac:dyDescent="0.65">
      <c r="A235" s="441">
        <v>224</v>
      </c>
      <c r="B235" s="442">
        <f t="shared" si="24"/>
        <v>50983</v>
      </c>
      <c r="C235" s="443">
        <f t="shared" si="21"/>
        <v>0</v>
      </c>
      <c r="D235" s="443">
        <f t="shared" si="22"/>
        <v>0</v>
      </c>
      <c r="E235" s="443">
        <f t="shared" si="25"/>
        <v>0</v>
      </c>
      <c r="F235" s="443">
        <f t="shared" si="26"/>
        <v>0</v>
      </c>
      <c r="G235" s="443">
        <f t="shared" si="23"/>
        <v>0</v>
      </c>
      <c r="H235" s="444">
        <f t="shared" si="27"/>
        <v>0</v>
      </c>
      <c r="I235" s="839"/>
    </row>
    <row r="236" spans="1:9" ht="15" customHeight="1" x14ac:dyDescent="0.65">
      <c r="A236" s="441">
        <v>225</v>
      </c>
      <c r="B236" s="442">
        <f t="shared" si="24"/>
        <v>51014</v>
      </c>
      <c r="C236" s="443">
        <f t="shared" si="21"/>
        <v>0</v>
      </c>
      <c r="D236" s="443">
        <f t="shared" si="22"/>
        <v>0</v>
      </c>
      <c r="E236" s="443">
        <f t="shared" si="25"/>
        <v>0</v>
      </c>
      <c r="F236" s="443">
        <f t="shared" si="26"/>
        <v>0</v>
      </c>
      <c r="G236" s="443">
        <f t="shared" si="23"/>
        <v>0</v>
      </c>
      <c r="H236" s="444">
        <f t="shared" si="27"/>
        <v>0</v>
      </c>
      <c r="I236" s="839"/>
    </row>
    <row r="237" spans="1:9" ht="15" customHeight="1" x14ac:dyDescent="0.65">
      <c r="A237" s="441">
        <v>226</v>
      </c>
      <c r="B237" s="442">
        <f t="shared" si="24"/>
        <v>51044</v>
      </c>
      <c r="C237" s="443">
        <f t="shared" si="21"/>
        <v>0</v>
      </c>
      <c r="D237" s="443">
        <f t="shared" si="22"/>
        <v>0</v>
      </c>
      <c r="E237" s="443">
        <f t="shared" si="25"/>
        <v>0</v>
      </c>
      <c r="F237" s="443">
        <f t="shared" si="26"/>
        <v>0</v>
      </c>
      <c r="G237" s="443">
        <f t="shared" si="23"/>
        <v>0</v>
      </c>
      <c r="H237" s="444">
        <f t="shared" si="27"/>
        <v>0</v>
      </c>
      <c r="I237" s="839"/>
    </row>
    <row r="238" spans="1:9" ht="15" customHeight="1" x14ac:dyDescent="0.65">
      <c r="A238" s="441">
        <v>227</v>
      </c>
      <c r="B238" s="442">
        <f t="shared" si="24"/>
        <v>51075</v>
      </c>
      <c r="C238" s="443">
        <f t="shared" si="21"/>
        <v>0</v>
      </c>
      <c r="D238" s="443">
        <f t="shared" si="22"/>
        <v>0</v>
      </c>
      <c r="E238" s="443">
        <f t="shared" si="25"/>
        <v>0</v>
      </c>
      <c r="F238" s="443">
        <f t="shared" si="26"/>
        <v>0</v>
      </c>
      <c r="G238" s="443">
        <f t="shared" si="23"/>
        <v>0</v>
      </c>
      <c r="H238" s="444">
        <f t="shared" si="27"/>
        <v>0</v>
      </c>
      <c r="I238" s="839"/>
    </row>
    <row r="239" spans="1:9" ht="15" customHeight="1" x14ac:dyDescent="0.65">
      <c r="A239" s="441">
        <v>228</v>
      </c>
      <c r="B239" s="442">
        <f t="shared" si="24"/>
        <v>51105</v>
      </c>
      <c r="C239" s="443">
        <f t="shared" si="21"/>
        <v>0</v>
      </c>
      <c r="D239" s="443">
        <f t="shared" si="22"/>
        <v>0</v>
      </c>
      <c r="E239" s="443">
        <f t="shared" si="25"/>
        <v>0</v>
      </c>
      <c r="F239" s="443">
        <f t="shared" si="26"/>
        <v>0</v>
      </c>
      <c r="G239" s="443">
        <f t="shared" si="23"/>
        <v>0</v>
      </c>
      <c r="H239" s="444">
        <f t="shared" si="27"/>
        <v>0</v>
      </c>
      <c r="I239" s="839"/>
    </row>
    <row r="240" spans="1:9" ht="15" customHeight="1" x14ac:dyDescent="0.65">
      <c r="A240" s="441">
        <v>229</v>
      </c>
      <c r="B240" s="442">
        <f t="shared" si="24"/>
        <v>51136</v>
      </c>
      <c r="C240" s="443">
        <f t="shared" si="21"/>
        <v>0</v>
      </c>
      <c r="D240" s="443">
        <f t="shared" si="22"/>
        <v>0</v>
      </c>
      <c r="E240" s="443">
        <f t="shared" si="25"/>
        <v>0</v>
      </c>
      <c r="F240" s="443">
        <f t="shared" si="26"/>
        <v>0</v>
      </c>
      <c r="G240" s="443">
        <f t="shared" si="23"/>
        <v>0</v>
      </c>
      <c r="H240" s="444">
        <f t="shared" si="27"/>
        <v>0</v>
      </c>
      <c r="I240" s="839" t="s">
        <v>66</v>
      </c>
    </row>
    <row r="241" spans="1:9" ht="15" customHeight="1" x14ac:dyDescent="0.65">
      <c r="A241" s="441">
        <v>230</v>
      </c>
      <c r="B241" s="442">
        <f t="shared" si="24"/>
        <v>51167</v>
      </c>
      <c r="C241" s="443">
        <f t="shared" si="21"/>
        <v>0</v>
      </c>
      <c r="D241" s="443">
        <f t="shared" si="22"/>
        <v>0</v>
      </c>
      <c r="E241" s="443">
        <f t="shared" si="25"/>
        <v>0</v>
      </c>
      <c r="F241" s="443">
        <f t="shared" si="26"/>
        <v>0</v>
      </c>
      <c r="G241" s="443">
        <f t="shared" si="23"/>
        <v>0</v>
      </c>
      <c r="H241" s="444">
        <f t="shared" si="27"/>
        <v>0</v>
      </c>
      <c r="I241" s="839"/>
    </row>
    <row r="242" spans="1:9" ht="15" customHeight="1" x14ac:dyDescent="0.65">
      <c r="A242" s="441">
        <v>231</v>
      </c>
      <c r="B242" s="442">
        <f t="shared" si="24"/>
        <v>51196</v>
      </c>
      <c r="C242" s="443">
        <f t="shared" si="21"/>
        <v>0</v>
      </c>
      <c r="D242" s="443">
        <f t="shared" si="22"/>
        <v>0</v>
      </c>
      <c r="E242" s="443">
        <f t="shared" si="25"/>
        <v>0</v>
      </c>
      <c r="F242" s="443">
        <f t="shared" si="26"/>
        <v>0</v>
      </c>
      <c r="G242" s="443">
        <f t="shared" si="23"/>
        <v>0</v>
      </c>
      <c r="H242" s="444">
        <f t="shared" si="27"/>
        <v>0</v>
      </c>
      <c r="I242" s="839"/>
    </row>
    <row r="243" spans="1:9" ht="15" customHeight="1" x14ac:dyDescent="0.65">
      <c r="A243" s="441">
        <v>232</v>
      </c>
      <c r="B243" s="442">
        <f t="shared" si="24"/>
        <v>51227</v>
      </c>
      <c r="C243" s="443">
        <f t="shared" si="21"/>
        <v>0</v>
      </c>
      <c r="D243" s="443">
        <f t="shared" si="22"/>
        <v>0</v>
      </c>
      <c r="E243" s="443">
        <f t="shared" si="25"/>
        <v>0</v>
      </c>
      <c r="F243" s="443">
        <f t="shared" si="26"/>
        <v>0</v>
      </c>
      <c r="G243" s="443">
        <f t="shared" si="23"/>
        <v>0</v>
      </c>
      <c r="H243" s="444">
        <f t="shared" si="27"/>
        <v>0</v>
      </c>
      <c r="I243" s="839"/>
    </row>
    <row r="244" spans="1:9" ht="15" customHeight="1" x14ac:dyDescent="0.65">
      <c r="A244" s="441">
        <v>233</v>
      </c>
      <c r="B244" s="442">
        <f t="shared" si="24"/>
        <v>51257</v>
      </c>
      <c r="C244" s="443">
        <f t="shared" si="21"/>
        <v>0</v>
      </c>
      <c r="D244" s="443">
        <f t="shared" si="22"/>
        <v>0</v>
      </c>
      <c r="E244" s="443">
        <f t="shared" si="25"/>
        <v>0</v>
      </c>
      <c r="F244" s="443">
        <f t="shared" si="26"/>
        <v>0</v>
      </c>
      <c r="G244" s="443">
        <f t="shared" si="23"/>
        <v>0</v>
      </c>
      <c r="H244" s="444">
        <f t="shared" si="27"/>
        <v>0</v>
      </c>
      <c r="I244" s="839"/>
    </row>
    <row r="245" spans="1:9" ht="15" customHeight="1" x14ac:dyDescent="0.65">
      <c r="A245" s="441">
        <v>234</v>
      </c>
      <c r="B245" s="442">
        <f t="shared" si="24"/>
        <v>51288</v>
      </c>
      <c r="C245" s="443">
        <f t="shared" si="21"/>
        <v>0</v>
      </c>
      <c r="D245" s="443">
        <f t="shared" si="22"/>
        <v>0</v>
      </c>
      <c r="E245" s="443">
        <f t="shared" si="25"/>
        <v>0</v>
      </c>
      <c r="F245" s="443">
        <f t="shared" si="26"/>
        <v>0</v>
      </c>
      <c r="G245" s="443">
        <f t="shared" si="23"/>
        <v>0</v>
      </c>
      <c r="H245" s="444">
        <f t="shared" si="27"/>
        <v>0</v>
      </c>
      <c r="I245" s="839"/>
    </row>
    <row r="246" spans="1:9" ht="15" customHeight="1" x14ac:dyDescent="0.65">
      <c r="A246" s="441">
        <v>235</v>
      </c>
      <c r="B246" s="442">
        <f t="shared" si="24"/>
        <v>51318</v>
      </c>
      <c r="C246" s="443">
        <f t="shared" si="21"/>
        <v>0</v>
      </c>
      <c r="D246" s="443">
        <f t="shared" si="22"/>
        <v>0</v>
      </c>
      <c r="E246" s="443">
        <f t="shared" si="25"/>
        <v>0</v>
      </c>
      <c r="F246" s="443">
        <f t="shared" si="26"/>
        <v>0</v>
      </c>
      <c r="G246" s="443">
        <f t="shared" si="23"/>
        <v>0</v>
      </c>
      <c r="H246" s="444">
        <f t="shared" si="27"/>
        <v>0</v>
      </c>
      <c r="I246" s="839"/>
    </row>
    <row r="247" spans="1:9" ht="15" customHeight="1" x14ac:dyDescent="0.65">
      <c r="A247" s="441">
        <v>236</v>
      </c>
      <c r="B247" s="442">
        <f t="shared" si="24"/>
        <v>51349</v>
      </c>
      <c r="C247" s="443">
        <f t="shared" si="21"/>
        <v>0</v>
      </c>
      <c r="D247" s="443">
        <f t="shared" si="22"/>
        <v>0</v>
      </c>
      <c r="E247" s="443">
        <f t="shared" si="25"/>
        <v>0</v>
      </c>
      <c r="F247" s="443">
        <f t="shared" si="26"/>
        <v>0</v>
      </c>
      <c r="G247" s="443">
        <f t="shared" si="23"/>
        <v>0</v>
      </c>
      <c r="H247" s="444">
        <f t="shared" si="27"/>
        <v>0</v>
      </c>
      <c r="I247" s="839"/>
    </row>
    <row r="248" spans="1:9" ht="15" customHeight="1" x14ac:dyDescent="0.65">
      <c r="A248" s="441">
        <v>237</v>
      </c>
      <c r="B248" s="442">
        <f t="shared" si="24"/>
        <v>51380</v>
      </c>
      <c r="C248" s="443">
        <f t="shared" si="21"/>
        <v>0</v>
      </c>
      <c r="D248" s="443">
        <f t="shared" si="22"/>
        <v>0</v>
      </c>
      <c r="E248" s="443">
        <f t="shared" si="25"/>
        <v>0</v>
      </c>
      <c r="F248" s="443">
        <f t="shared" si="26"/>
        <v>0</v>
      </c>
      <c r="G248" s="443">
        <f t="shared" si="23"/>
        <v>0</v>
      </c>
      <c r="H248" s="444">
        <f t="shared" si="27"/>
        <v>0</v>
      </c>
      <c r="I248" s="839"/>
    </row>
    <row r="249" spans="1:9" ht="15" customHeight="1" x14ac:dyDescent="0.65">
      <c r="A249" s="441">
        <v>238</v>
      </c>
      <c r="B249" s="442">
        <f t="shared" si="24"/>
        <v>51410</v>
      </c>
      <c r="C249" s="443">
        <f t="shared" si="21"/>
        <v>0</v>
      </c>
      <c r="D249" s="443">
        <f t="shared" si="22"/>
        <v>0</v>
      </c>
      <c r="E249" s="443">
        <f t="shared" si="25"/>
        <v>0</v>
      </c>
      <c r="F249" s="443">
        <f t="shared" si="26"/>
        <v>0</v>
      </c>
      <c r="G249" s="443">
        <f t="shared" si="23"/>
        <v>0</v>
      </c>
      <c r="H249" s="444">
        <f t="shared" si="27"/>
        <v>0</v>
      </c>
      <c r="I249" s="839"/>
    </row>
    <row r="250" spans="1:9" ht="15" customHeight="1" x14ac:dyDescent="0.65">
      <c r="A250" s="441">
        <v>239</v>
      </c>
      <c r="B250" s="442">
        <f t="shared" si="24"/>
        <v>51441</v>
      </c>
      <c r="C250" s="443">
        <f t="shared" si="21"/>
        <v>0</v>
      </c>
      <c r="D250" s="443">
        <f t="shared" si="22"/>
        <v>0</v>
      </c>
      <c r="E250" s="443">
        <f t="shared" si="25"/>
        <v>0</v>
      </c>
      <c r="F250" s="443">
        <f t="shared" si="26"/>
        <v>0</v>
      </c>
      <c r="G250" s="443">
        <f t="shared" si="23"/>
        <v>0</v>
      </c>
      <c r="H250" s="444">
        <f t="shared" si="27"/>
        <v>0</v>
      </c>
      <c r="I250" s="839"/>
    </row>
    <row r="251" spans="1:9" ht="15" customHeight="1" x14ac:dyDescent="0.65">
      <c r="A251" s="441">
        <v>240</v>
      </c>
      <c r="B251" s="442">
        <f t="shared" si="24"/>
        <v>51471</v>
      </c>
      <c r="C251" s="443">
        <f t="shared" si="21"/>
        <v>0</v>
      </c>
      <c r="D251" s="443">
        <f t="shared" si="22"/>
        <v>0</v>
      </c>
      <c r="E251" s="443">
        <f t="shared" si="25"/>
        <v>0</v>
      </c>
      <c r="F251" s="443">
        <f t="shared" si="26"/>
        <v>0</v>
      </c>
      <c r="G251" s="443">
        <f t="shared" si="23"/>
        <v>0</v>
      </c>
      <c r="H251" s="444">
        <f t="shared" si="27"/>
        <v>0</v>
      </c>
      <c r="I251" s="839"/>
    </row>
    <row r="252" spans="1:9" ht="15" customHeight="1" x14ac:dyDescent="0.65">
      <c r="A252" s="441">
        <v>241</v>
      </c>
      <c r="B252" s="442">
        <f t="shared" si="24"/>
        <v>51502</v>
      </c>
      <c r="C252" s="443">
        <f t="shared" si="21"/>
        <v>0</v>
      </c>
      <c r="D252" s="443">
        <f t="shared" si="22"/>
        <v>0</v>
      </c>
      <c r="E252" s="443">
        <f t="shared" si="25"/>
        <v>0</v>
      </c>
      <c r="F252" s="443">
        <f t="shared" si="26"/>
        <v>0</v>
      </c>
      <c r="G252" s="443">
        <f t="shared" si="23"/>
        <v>0</v>
      </c>
      <c r="H252" s="444">
        <f t="shared" si="27"/>
        <v>0</v>
      </c>
      <c r="I252" s="839" t="s">
        <v>440</v>
      </c>
    </row>
    <row r="253" spans="1:9" ht="15" customHeight="1" x14ac:dyDescent="0.65">
      <c r="A253" s="441">
        <v>242</v>
      </c>
      <c r="B253" s="442">
        <f t="shared" si="24"/>
        <v>51533</v>
      </c>
      <c r="C253" s="443">
        <f t="shared" si="21"/>
        <v>0</v>
      </c>
      <c r="D253" s="443">
        <f t="shared" si="22"/>
        <v>0</v>
      </c>
      <c r="E253" s="443">
        <f t="shared" si="25"/>
        <v>0</v>
      </c>
      <c r="F253" s="443">
        <f t="shared" si="26"/>
        <v>0</v>
      </c>
      <c r="G253" s="443">
        <f t="shared" si="23"/>
        <v>0</v>
      </c>
      <c r="H253" s="444">
        <f t="shared" si="27"/>
        <v>0</v>
      </c>
      <c r="I253" s="839"/>
    </row>
    <row r="254" spans="1:9" ht="15" customHeight="1" x14ac:dyDescent="0.65">
      <c r="A254" s="441">
        <v>243</v>
      </c>
      <c r="B254" s="442">
        <f t="shared" si="24"/>
        <v>51561</v>
      </c>
      <c r="C254" s="443">
        <f t="shared" si="21"/>
        <v>0</v>
      </c>
      <c r="D254" s="443">
        <f t="shared" si="22"/>
        <v>0</v>
      </c>
      <c r="E254" s="443">
        <f t="shared" si="25"/>
        <v>0</v>
      </c>
      <c r="F254" s="443">
        <f t="shared" si="26"/>
        <v>0</v>
      </c>
      <c r="G254" s="443">
        <f t="shared" si="23"/>
        <v>0</v>
      </c>
      <c r="H254" s="444">
        <f t="shared" si="27"/>
        <v>0</v>
      </c>
      <c r="I254" s="839"/>
    </row>
    <row r="255" spans="1:9" ht="15" customHeight="1" x14ac:dyDescent="0.65">
      <c r="A255" s="441">
        <v>244</v>
      </c>
      <c r="B255" s="442">
        <f t="shared" si="24"/>
        <v>51592</v>
      </c>
      <c r="C255" s="443">
        <f t="shared" si="21"/>
        <v>0</v>
      </c>
      <c r="D255" s="443">
        <f t="shared" si="22"/>
        <v>0</v>
      </c>
      <c r="E255" s="443">
        <f t="shared" si="25"/>
        <v>0</v>
      </c>
      <c r="F255" s="443">
        <f t="shared" si="26"/>
        <v>0</v>
      </c>
      <c r="G255" s="443">
        <f t="shared" si="23"/>
        <v>0</v>
      </c>
      <c r="H255" s="444">
        <f t="shared" si="27"/>
        <v>0</v>
      </c>
      <c r="I255" s="839"/>
    </row>
    <row r="256" spans="1:9" ht="15" customHeight="1" x14ac:dyDescent="0.65">
      <c r="A256" s="441">
        <v>245</v>
      </c>
      <c r="B256" s="442">
        <f t="shared" si="24"/>
        <v>51622</v>
      </c>
      <c r="C256" s="443">
        <f t="shared" si="21"/>
        <v>0</v>
      </c>
      <c r="D256" s="443">
        <f t="shared" si="22"/>
        <v>0</v>
      </c>
      <c r="E256" s="443">
        <f t="shared" si="25"/>
        <v>0</v>
      </c>
      <c r="F256" s="443">
        <f t="shared" si="26"/>
        <v>0</v>
      </c>
      <c r="G256" s="443">
        <f t="shared" si="23"/>
        <v>0</v>
      </c>
      <c r="H256" s="444">
        <f t="shared" si="27"/>
        <v>0</v>
      </c>
      <c r="I256" s="839"/>
    </row>
    <row r="257" spans="1:9" ht="15" customHeight="1" x14ac:dyDescent="0.65">
      <c r="A257" s="441">
        <v>246</v>
      </c>
      <c r="B257" s="442">
        <f t="shared" si="24"/>
        <v>51653</v>
      </c>
      <c r="C257" s="443">
        <f t="shared" si="21"/>
        <v>0</v>
      </c>
      <c r="D257" s="443">
        <f t="shared" si="22"/>
        <v>0</v>
      </c>
      <c r="E257" s="443">
        <f t="shared" si="25"/>
        <v>0</v>
      </c>
      <c r="F257" s="443">
        <f t="shared" si="26"/>
        <v>0</v>
      </c>
      <c r="G257" s="443">
        <f t="shared" si="23"/>
        <v>0</v>
      </c>
      <c r="H257" s="444">
        <f t="shared" si="27"/>
        <v>0</v>
      </c>
      <c r="I257" s="839"/>
    </row>
    <row r="258" spans="1:9" ht="15" customHeight="1" x14ac:dyDescent="0.65">
      <c r="A258" s="441">
        <v>247</v>
      </c>
      <c r="B258" s="442">
        <f t="shared" si="24"/>
        <v>51683</v>
      </c>
      <c r="C258" s="443">
        <f t="shared" si="21"/>
        <v>0</v>
      </c>
      <c r="D258" s="443">
        <f t="shared" si="22"/>
        <v>0</v>
      </c>
      <c r="E258" s="443">
        <f t="shared" si="25"/>
        <v>0</v>
      </c>
      <c r="F258" s="443">
        <f t="shared" si="26"/>
        <v>0</v>
      </c>
      <c r="G258" s="443">
        <f t="shared" si="23"/>
        <v>0</v>
      </c>
      <c r="H258" s="444">
        <f t="shared" si="27"/>
        <v>0</v>
      </c>
      <c r="I258" s="839"/>
    </row>
    <row r="259" spans="1:9" ht="15" customHeight="1" x14ac:dyDescent="0.65">
      <c r="A259" s="441">
        <v>248</v>
      </c>
      <c r="B259" s="442">
        <f t="shared" si="24"/>
        <v>51714</v>
      </c>
      <c r="C259" s="443">
        <f t="shared" si="21"/>
        <v>0</v>
      </c>
      <c r="D259" s="443">
        <f t="shared" si="22"/>
        <v>0</v>
      </c>
      <c r="E259" s="443">
        <f t="shared" si="25"/>
        <v>0</v>
      </c>
      <c r="F259" s="443">
        <f t="shared" si="26"/>
        <v>0</v>
      </c>
      <c r="G259" s="443">
        <f t="shared" si="23"/>
        <v>0</v>
      </c>
      <c r="H259" s="444">
        <f t="shared" si="27"/>
        <v>0</v>
      </c>
      <c r="I259" s="839"/>
    </row>
    <row r="260" spans="1:9" ht="15" customHeight="1" x14ac:dyDescent="0.65">
      <c r="A260" s="441">
        <v>249</v>
      </c>
      <c r="B260" s="442">
        <f t="shared" si="24"/>
        <v>51745</v>
      </c>
      <c r="C260" s="443">
        <f t="shared" si="21"/>
        <v>0</v>
      </c>
      <c r="D260" s="443">
        <f t="shared" si="22"/>
        <v>0</v>
      </c>
      <c r="E260" s="443">
        <f t="shared" si="25"/>
        <v>0</v>
      </c>
      <c r="F260" s="443">
        <f t="shared" si="26"/>
        <v>0</v>
      </c>
      <c r="G260" s="443">
        <f t="shared" si="23"/>
        <v>0</v>
      </c>
      <c r="H260" s="444">
        <f t="shared" si="27"/>
        <v>0</v>
      </c>
      <c r="I260" s="839"/>
    </row>
    <row r="261" spans="1:9" ht="15" customHeight="1" x14ac:dyDescent="0.65">
      <c r="A261" s="441">
        <v>250</v>
      </c>
      <c r="B261" s="442">
        <f t="shared" si="24"/>
        <v>51775</v>
      </c>
      <c r="C261" s="443">
        <f t="shared" si="21"/>
        <v>0</v>
      </c>
      <c r="D261" s="443">
        <f t="shared" si="22"/>
        <v>0</v>
      </c>
      <c r="E261" s="443">
        <f t="shared" si="25"/>
        <v>0</v>
      </c>
      <c r="F261" s="443">
        <f t="shared" si="26"/>
        <v>0</v>
      </c>
      <c r="G261" s="443">
        <f t="shared" si="23"/>
        <v>0</v>
      </c>
      <c r="H261" s="444">
        <f t="shared" si="27"/>
        <v>0</v>
      </c>
      <c r="I261" s="839"/>
    </row>
    <row r="262" spans="1:9" ht="15" customHeight="1" x14ac:dyDescent="0.65">
      <c r="A262" s="441">
        <v>251</v>
      </c>
      <c r="B262" s="442">
        <f t="shared" si="24"/>
        <v>51806</v>
      </c>
      <c r="C262" s="443">
        <f t="shared" si="21"/>
        <v>0</v>
      </c>
      <c r="D262" s="443">
        <f t="shared" si="22"/>
        <v>0</v>
      </c>
      <c r="E262" s="443">
        <f t="shared" si="25"/>
        <v>0</v>
      </c>
      <c r="F262" s="443">
        <f t="shared" si="26"/>
        <v>0</v>
      </c>
      <c r="G262" s="443">
        <f t="shared" si="23"/>
        <v>0</v>
      </c>
      <c r="H262" s="444">
        <f t="shared" si="27"/>
        <v>0</v>
      </c>
      <c r="I262" s="839"/>
    </row>
    <row r="263" spans="1:9" ht="15" customHeight="1" x14ac:dyDescent="0.65">
      <c r="A263" s="441">
        <v>252</v>
      </c>
      <c r="B263" s="442">
        <f t="shared" si="24"/>
        <v>51836</v>
      </c>
      <c r="C263" s="443">
        <f t="shared" si="21"/>
        <v>0</v>
      </c>
      <c r="D263" s="443">
        <f t="shared" si="22"/>
        <v>0</v>
      </c>
      <c r="E263" s="443">
        <f t="shared" si="25"/>
        <v>0</v>
      </c>
      <c r="F263" s="443">
        <f t="shared" si="26"/>
        <v>0</v>
      </c>
      <c r="G263" s="443">
        <f t="shared" si="23"/>
        <v>0</v>
      </c>
      <c r="H263" s="444">
        <f t="shared" si="27"/>
        <v>0</v>
      </c>
      <c r="I263" s="839"/>
    </row>
    <row r="264" spans="1:9" ht="15" customHeight="1" x14ac:dyDescent="0.65">
      <c r="A264" s="441">
        <v>253</v>
      </c>
      <c r="B264" s="442">
        <f t="shared" si="24"/>
        <v>51867</v>
      </c>
      <c r="C264" s="443">
        <f t="shared" si="21"/>
        <v>0</v>
      </c>
      <c r="D264" s="443">
        <f t="shared" si="22"/>
        <v>0</v>
      </c>
      <c r="E264" s="443">
        <f t="shared" si="25"/>
        <v>0</v>
      </c>
      <c r="F264" s="443">
        <f t="shared" si="26"/>
        <v>0</v>
      </c>
      <c r="G264" s="443">
        <f t="shared" si="23"/>
        <v>0</v>
      </c>
      <c r="H264" s="444">
        <f t="shared" si="27"/>
        <v>0</v>
      </c>
      <c r="I264" s="839" t="s">
        <v>441</v>
      </c>
    </row>
    <row r="265" spans="1:9" ht="15" customHeight="1" x14ac:dyDescent="0.65">
      <c r="A265" s="441">
        <v>254</v>
      </c>
      <c r="B265" s="442">
        <f t="shared" si="24"/>
        <v>51898</v>
      </c>
      <c r="C265" s="443">
        <f t="shared" si="21"/>
        <v>0</v>
      </c>
      <c r="D265" s="443">
        <f t="shared" si="22"/>
        <v>0</v>
      </c>
      <c r="E265" s="443">
        <f t="shared" si="25"/>
        <v>0</v>
      </c>
      <c r="F265" s="443">
        <f t="shared" si="26"/>
        <v>0</v>
      </c>
      <c r="G265" s="443">
        <f t="shared" si="23"/>
        <v>0</v>
      </c>
      <c r="H265" s="444">
        <f t="shared" si="27"/>
        <v>0</v>
      </c>
      <c r="I265" s="839"/>
    </row>
    <row r="266" spans="1:9" ht="15" customHeight="1" x14ac:dyDescent="0.65">
      <c r="A266" s="441">
        <v>255</v>
      </c>
      <c r="B266" s="442">
        <f t="shared" si="24"/>
        <v>51926</v>
      </c>
      <c r="C266" s="443">
        <f t="shared" si="21"/>
        <v>0</v>
      </c>
      <c r="D266" s="443">
        <f t="shared" si="22"/>
        <v>0</v>
      </c>
      <c r="E266" s="443">
        <f t="shared" si="25"/>
        <v>0</v>
      </c>
      <c r="F266" s="443">
        <f t="shared" si="26"/>
        <v>0</v>
      </c>
      <c r="G266" s="443">
        <f t="shared" si="23"/>
        <v>0</v>
      </c>
      <c r="H266" s="444">
        <f t="shared" si="27"/>
        <v>0</v>
      </c>
      <c r="I266" s="839"/>
    </row>
    <row r="267" spans="1:9" ht="15" customHeight="1" x14ac:dyDescent="0.65">
      <c r="A267" s="441">
        <v>256</v>
      </c>
      <c r="B267" s="442">
        <f t="shared" si="24"/>
        <v>51957</v>
      </c>
      <c r="C267" s="443">
        <f t="shared" si="21"/>
        <v>0</v>
      </c>
      <c r="D267" s="443">
        <f t="shared" si="22"/>
        <v>0</v>
      </c>
      <c r="E267" s="443">
        <f t="shared" si="25"/>
        <v>0</v>
      </c>
      <c r="F267" s="443">
        <f t="shared" si="26"/>
        <v>0</v>
      </c>
      <c r="G267" s="443">
        <f t="shared" si="23"/>
        <v>0</v>
      </c>
      <c r="H267" s="444">
        <f t="shared" si="27"/>
        <v>0</v>
      </c>
      <c r="I267" s="839"/>
    </row>
    <row r="268" spans="1:9" ht="15" customHeight="1" x14ac:dyDescent="0.65">
      <c r="A268" s="441">
        <v>257</v>
      </c>
      <c r="B268" s="442">
        <f t="shared" si="24"/>
        <v>51987</v>
      </c>
      <c r="C268" s="443">
        <f t="shared" ref="C268:C331" si="28">IFERROR(IF($H$3&lt;=H267, $H$3, H267+H267*$B$4/$B$6), "")</f>
        <v>0</v>
      </c>
      <c r="D268" s="443">
        <f t="shared" ref="D268:D331" si="29">IFERROR(IF($B$8&lt;H267-F268, $B$8, H267-F268), "")</f>
        <v>0</v>
      </c>
      <c r="E268" s="443">
        <f t="shared" si="25"/>
        <v>0</v>
      </c>
      <c r="F268" s="443">
        <f t="shared" si="26"/>
        <v>0</v>
      </c>
      <c r="G268" s="443">
        <f t="shared" ref="G268:G331" si="30">IFERROR(IF(C268&gt;0, $B$4/$B$6*H267, 0), "")</f>
        <v>0</v>
      </c>
      <c r="H268" s="444">
        <f t="shared" si="27"/>
        <v>0</v>
      </c>
      <c r="I268" s="839"/>
    </row>
    <row r="269" spans="1:9" ht="15" customHeight="1" x14ac:dyDescent="0.65">
      <c r="A269" s="441">
        <v>258</v>
      </c>
      <c r="B269" s="442">
        <f t="shared" ref="B269:B332" si="31">EDATE($B$7,A268)</f>
        <v>52018</v>
      </c>
      <c r="C269" s="443">
        <f t="shared" si="28"/>
        <v>0</v>
      </c>
      <c r="D269" s="443">
        <f t="shared" si="29"/>
        <v>0</v>
      </c>
      <c r="E269" s="443">
        <f t="shared" ref="E269:E332" si="32">IFERROR(C269+D269, "")</f>
        <v>0</v>
      </c>
      <c r="F269" s="443">
        <f t="shared" ref="F269:F332" si="33">IFERROR(IF(C269&gt;0, MIN(C269-G269, H268), 0), "")</f>
        <v>0</v>
      </c>
      <c r="G269" s="443">
        <f t="shared" si="30"/>
        <v>0</v>
      </c>
      <c r="H269" s="444">
        <f t="shared" ref="H269:H332" si="34">IFERROR(IF(H268 &gt;0, H268-F269-D269, 0), "")</f>
        <v>0</v>
      </c>
      <c r="I269" s="839"/>
    </row>
    <row r="270" spans="1:9" ht="15" customHeight="1" x14ac:dyDescent="0.65">
      <c r="A270" s="441">
        <v>259</v>
      </c>
      <c r="B270" s="442">
        <f t="shared" si="31"/>
        <v>52048</v>
      </c>
      <c r="C270" s="443">
        <f t="shared" si="28"/>
        <v>0</v>
      </c>
      <c r="D270" s="443">
        <f t="shared" si="29"/>
        <v>0</v>
      </c>
      <c r="E270" s="443">
        <f t="shared" si="32"/>
        <v>0</v>
      </c>
      <c r="F270" s="443">
        <f t="shared" si="33"/>
        <v>0</v>
      </c>
      <c r="G270" s="443">
        <f t="shared" si="30"/>
        <v>0</v>
      </c>
      <c r="H270" s="444">
        <f t="shared" si="34"/>
        <v>0</v>
      </c>
      <c r="I270" s="839"/>
    </row>
    <row r="271" spans="1:9" ht="15" customHeight="1" x14ac:dyDescent="0.65">
      <c r="A271" s="441">
        <v>260</v>
      </c>
      <c r="B271" s="442">
        <f t="shared" si="31"/>
        <v>52079</v>
      </c>
      <c r="C271" s="443">
        <f t="shared" si="28"/>
        <v>0</v>
      </c>
      <c r="D271" s="443">
        <f t="shared" si="29"/>
        <v>0</v>
      </c>
      <c r="E271" s="443">
        <f t="shared" si="32"/>
        <v>0</v>
      </c>
      <c r="F271" s="443">
        <f t="shared" si="33"/>
        <v>0</v>
      </c>
      <c r="G271" s="443">
        <f t="shared" si="30"/>
        <v>0</v>
      </c>
      <c r="H271" s="444">
        <f t="shared" si="34"/>
        <v>0</v>
      </c>
      <c r="I271" s="839"/>
    </row>
    <row r="272" spans="1:9" ht="15" customHeight="1" x14ac:dyDescent="0.65">
      <c r="A272" s="441">
        <v>261</v>
      </c>
      <c r="B272" s="442">
        <f t="shared" si="31"/>
        <v>52110</v>
      </c>
      <c r="C272" s="443">
        <f t="shared" si="28"/>
        <v>0</v>
      </c>
      <c r="D272" s="443">
        <f t="shared" si="29"/>
        <v>0</v>
      </c>
      <c r="E272" s="443">
        <f t="shared" si="32"/>
        <v>0</v>
      </c>
      <c r="F272" s="443">
        <f t="shared" si="33"/>
        <v>0</v>
      </c>
      <c r="G272" s="443">
        <f t="shared" si="30"/>
        <v>0</v>
      </c>
      <c r="H272" s="444">
        <f t="shared" si="34"/>
        <v>0</v>
      </c>
      <c r="I272" s="839"/>
    </row>
    <row r="273" spans="1:9" ht="15" customHeight="1" x14ac:dyDescent="0.65">
      <c r="A273" s="441">
        <v>262</v>
      </c>
      <c r="B273" s="442">
        <f t="shared" si="31"/>
        <v>52140</v>
      </c>
      <c r="C273" s="443">
        <f t="shared" si="28"/>
        <v>0</v>
      </c>
      <c r="D273" s="443">
        <f t="shared" si="29"/>
        <v>0</v>
      </c>
      <c r="E273" s="443">
        <f t="shared" si="32"/>
        <v>0</v>
      </c>
      <c r="F273" s="443">
        <f t="shared" si="33"/>
        <v>0</v>
      </c>
      <c r="G273" s="443">
        <f t="shared" si="30"/>
        <v>0</v>
      </c>
      <c r="H273" s="444">
        <f t="shared" si="34"/>
        <v>0</v>
      </c>
      <c r="I273" s="839"/>
    </row>
    <row r="274" spans="1:9" ht="15" customHeight="1" x14ac:dyDescent="0.65">
      <c r="A274" s="441">
        <v>263</v>
      </c>
      <c r="B274" s="442">
        <f t="shared" si="31"/>
        <v>52171</v>
      </c>
      <c r="C274" s="443">
        <f t="shared" si="28"/>
        <v>0</v>
      </c>
      <c r="D274" s="443">
        <f t="shared" si="29"/>
        <v>0</v>
      </c>
      <c r="E274" s="443">
        <f t="shared" si="32"/>
        <v>0</v>
      </c>
      <c r="F274" s="443">
        <f t="shared" si="33"/>
        <v>0</v>
      </c>
      <c r="G274" s="443">
        <f t="shared" si="30"/>
        <v>0</v>
      </c>
      <c r="H274" s="444">
        <f t="shared" si="34"/>
        <v>0</v>
      </c>
      <c r="I274" s="839"/>
    </row>
    <row r="275" spans="1:9" ht="15" customHeight="1" x14ac:dyDescent="0.65">
      <c r="A275" s="441">
        <v>264</v>
      </c>
      <c r="B275" s="442">
        <f t="shared" si="31"/>
        <v>52201</v>
      </c>
      <c r="C275" s="443">
        <f t="shared" si="28"/>
        <v>0</v>
      </c>
      <c r="D275" s="443">
        <f t="shared" si="29"/>
        <v>0</v>
      </c>
      <c r="E275" s="443">
        <f t="shared" si="32"/>
        <v>0</v>
      </c>
      <c r="F275" s="443">
        <f t="shared" si="33"/>
        <v>0</v>
      </c>
      <c r="G275" s="443">
        <f t="shared" si="30"/>
        <v>0</v>
      </c>
      <c r="H275" s="444">
        <f t="shared" si="34"/>
        <v>0</v>
      </c>
      <c r="I275" s="839"/>
    </row>
    <row r="276" spans="1:9" ht="15" customHeight="1" x14ac:dyDescent="0.65">
      <c r="A276" s="441">
        <v>265</v>
      </c>
      <c r="B276" s="442">
        <f t="shared" si="31"/>
        <v>52232</v>
      </c>
      <c r="C276" s="443">
        <f t="shared" si="28"/>
        <v>0</v>
      </c>
      <c r="D276" s="443">
        <f t="shared" si="29"/>
        <v>0</v>
      </c>
      <c r="E276" s="443">
        <f t="shared" si="32"/>
        <v>0</v>
      </c>
      <c r="F276" s="443">
        <f t="shared" si="33"/>
        <v>0</v>
      </c>
      <c r="G276" s="443">
        <f t="shared" si="30"/>
        <v>0</v>
      </c>
      <c r="H276" s="444">
        <f t="shared" si="34"/>
        <v>0</v>
      </c>
      <c r="I276" s="839" t="s">
        <v>442</v>
      </c>
    </row>
    <row r="277" spans="1:9" ht="15" customHeight="1" x14ac:dyDescent="0.65">
      <c r="A277" s="441">
        <v>266</v>
      </c>
      <c r="B277" s="442">
        <f t="shared" si="31"/>
        <v>52263</v>
      </c>
      <c r="C277" s="443">
        <f t="shared" si="28"/>
        <v>0</v>
      </c>
      <c r="D277" s="443">
        <f t="shared" si="29"/>
        <v>0</v>
      </c>
      <c r="E277" s="443">
        <f t="shared" si="32"/>
        <v>0</v>
      </c>
      <c r="F277" s="443">
        <f t="shared" si="33"/>
        <v>0</v>
      </c>
      <c r="G277" s="443">
        <f t="shared" si="30"/>
        <v>0</v>
      </c>
      <c r="H277" s="444">
        <f t="shared" si="34"/>
        <v>0</v>
      </c>
      <c r="I277" s="839"/>
    </row>
    <row r="278" spans="1:9" ht="15" customHeight="1" x14ac:dyDescent="0.65">
      <c r="A278" s="441">
        <v>267</v>
      </c>
      <c r="B278" s="442">
        <f t="shared" si="31"/>
        <v>52291</v>
      </c>
      <c r="C278" s="443">
        <f t="shared" si="28"/>
        <v>0</v>
      </c>
      <c r="D278" s="443">
        <f t="shared" si="29"/>
        <v>0</v>
      </c>
      <c r="E278" s="443">
        <f t="shared" si="32"/>
        <v>0</v>
      </c>
      <c r="F278" s="443">
        <f t="shared" si="33"/>
        <v>0</v>
      </c>
      <c r="G278" s="443">
        <f t="shared" si="30"/>
        <v>0</v>
      </c>
      <c r="H278" s="444">
        <f t="shared" si="34"/>
        <v>0</v>
      </c>
      <c r="I278" s="839"/>
    </row>
    <row r="279" spans="1:9" ht="15" customHeight="1" x14ac:dyDescent="0.65">
      <c r="A279" s="441">
        <v>268</v>
      </c>
      <c r="B279" s="442">
        <f t="shared" si="31"/>
        <v>52322</v>
      </c>
      <c r="C279" s="443">
        <f t="shared" si="28"/>
        <v>0</v>
      </c>
      <c r="D279" s="443">
        <f t="shared" si="29"/>
        <v>0</v>
      </c>
      <c r="E279" s="443">
        <f t="shared" si="32"/>
        <v>0</v>
      </c>
      <c r="F279" s="443">
        <f t="shared" si="33"/>
        <v>0</v>
      </c>
      <c r="G279" s="443">
        <f t="shared" si="30"/>
        <v>0</v>
      </c>
      <c r="H279" s="444">
        <f t="shared" si="34"/>
        <v>0</v>
      </c>
      <c r="I279" s="839"/>
    </row>
    <row r="280" spans="1:9" ht="15" customHeight="1" x14ac:dyDescent="0.65">
      <c r="A280" s="441">
        <v>269</v>
      </c>
      <c r="B280" s="442">
        <f t="shared" si="31"/>
        <v>52352</v>
      </c>
      <c r="C280" s="443">
        <f t="shared" si="28"/>
        <v>0</v>
      </c>
      <c r="D280" s="443">
        <f t="shared" si="29"/>
        <v>0</v>
      </c>
      <c r="E280" s="443">
        <f t="shared" si="32"/>
        <v>0</v>
      </c>
      <c r="F280" s="443">
        <f t="shared" si="33"/>
        <v>0</v>
      </c>
      <c r="G280" s="443">
        <f t="shared" si="30"/>
        <v>0</v>
      </c>
      <c r="H280" s="444">
        <f t="shared" si="34"/>
        <v>0</v>
      </c>
      <c r="I280" s="839"/>
    </row>
    <row r="281" spans="1:9" ht="15" customHeight="1" x14ac:dyDescent="0.65">
      <c r="A281" s="441">
        <v>270</v>
      </c>
      <c r="B281" s="442">
        <f t="shared" si="31"/>
        <v>52383</v>
      </c>
      <c r="C281" s="443">
        <f t="shared" si="28"/>
        <v>0</v>
      </c>
      <c r="D281" s="443">
        <f t="shared" si="29"/>
        <v>0</v>
      </c>
      <c r="E281" s="443">
        <f t="shared" si="32"/>
        <v>0</v>
      </c>
      <c r="F281" s="443">
        <f t="shared" si="33"/>
        <v>0</v>
      </c>
      <c r="G281" s="443">
        <f t="shared" si="30"/>
        <v>0</v>
      </c>
      <c r="H281" s="444">
        <f t="shared" si="34"/>
        <v>0</v>
      </c>
      <c r="I281" s="839"/>
    </row>
    <row r="282" spans="1:9" ht="15" customHeight="1" x14ac:dyDescent="0.65">
      <c r="A282" s="441">
        <v>271</v>
      </c>
      <c r="B282" s="442">
        <f t="shared" si="31"/>
        <v>52413</v>
      </c>
      <c r="C282" s="443">
        <f t="shared" si="28"/>
        <v>0</v>
      </c>
      <c r="D282" s="443">
        <f t="shared" si="29"/>
        <v>0</v>
      </c>
      <c r="E282" s="443">
        <f t="shared" si="32"/>
        <v>0</v>
      </c>
      <c r="F282" s="443">
        <f t="shared" si="33"/>
        <v>0</v>
      </c>
      <c r="G282" s="443">
        <f t="shared" si="30"/>
        <v>0</v>
      </c>
      <c r="H282" s="444">
        <f t="shared" si="34"/>
        <v>0</v>
      </c>
      <c r="I282" s="839"/>
    </row>
    <row r="283" spans="1:9" ht="15" customHeight="1" x14ac:dyDescent="0.65">
      <c r="A283" s="441">
        <v>272</v>
      </c>
      <c r="B283" s="442">
        <f t="shared" si="31"/>
        <v>52444</v>
      </c>
      <c r="C283" s="443">
        <f t="shared" si="28"/>
        <v>0</v>
      </c>
      <c r="D283" s="443">
        <f t="shared" si="29"/>
        <v>0</v>
      </c>
      <c r="E283" s="443">
        <f t="shared" si="32"/>
        <v>0</v>
      </c>
      <c r="F283" s="443">
        <f t="shared" si="33"/>
        <v>0</v>
      </c>
      <c r="G283" s="443">
        <f t="shared" si="30"/>
        <v>0</v>
      </c>
      <c r="H283" s="444">
        <f t="shared" si="34"/>
        <v>0</v>
      </c>
      <c r="I283" s="839"/>
    </row>
    <row r="284" spans="1:9" ht="15" customHeight="1" x14ac:dyDescent="0.65">
      <c r="A284" s="441">
        <v>273</v>
      </c>
      <c r="B284" s="442">
        <f t="shared" si="31"/>
        <v>52475</v>
      </c>
      <c r="C284" s="443">
        <f t="shared" si="28"/>
        <v>0</v>
      </c>
      <c r="D284" s="443">
        <f t="shared" si="29"/>
        <v>0</v>
      </c>
      <c r="E284" s="443">
        <f t="shared" si="32"/>
        <v>0</v>
      </c>
      <c r="F284" s="443">
        <f t="shared" si="33"/>
        <v>0</v>
      </c>
      <c r="G284" s="443">
        <f t="shared" si="30"/>
        <v>0</v>
      </c>
      <c r="H284" s="444">
        <f t="shared" si="34"/>
        <v>0</v>
      </c>
      <c r="I284" s="839"/>
    </row>
    <row r="285" spans="1:9" ht="15" customHeight="1" x14ac:dyDescent="0.65">
      <c r="A285" s="441">
        <v>274</v>
      </c>
      <c r="B285" s="442">
        <f t="shared" si="31"/>
        <v>52505</v>
      </c>
      <c r="C285" s="443">
        <f t="shared" si="28"/>
        <v>0</v>
      </c>
      <c r="D285" s="443">
        <f t="shared" si="29"/>
        <v>0</v>
      </c>
      <c r="E285" s="443">
        <f t="shared" si="32"/>
        <v>0</v>
      </c>
      <c r="F285" s="443">
        <f t="shared" si="33"/>
        <v>0</v>
      </c>
      <c r="G285" s="443">
        <f t="shared" si="30"/>
        <v>0</v>
      </c>
      <c r="H285" s="444">
        <f t="shared" si="34"/>
        <v>0</v>
      </c>
      <c r="I285" s="839"/>
    </row>
    <row r="286" spans="1:9" ht="15" customHeight="1" x14ac:dyDescent="0.65">
      <c r="A286" s="441">
        <v>275</v>
      </c>
      <c r="B286" s="442">
        <f t="shared" si="31"/>
        <v>52536</v>
      </c>
      <c r="C286" s="443">
        <f t="shared" si="28"/>
        <v>0</v>
      </c>
      <c r="D286" s="443">
        <f t="shared" si="29"/>
        <v>0</v>
      </c>
      <c r="E286" s="443">
        <f t="shared" si="32"/>
        <v>0</v>
      </c>
      <c r="F286" s="443">
        <f t="shared" si="33"/>
        <v>0</v>
      </c>
      <c r="G286" s="443">
        <f t="shared" si="30"/>
        <v>0</v>
      </c>
      <c r="H286" s="444">
        <f t="shared" si="34"/>
        <v>0</v>
      </c>
      <c r="I286" s="839"/>
    </row>
    <row r="287" spans="1:9" ht="15" customHeight="1" x14ac:dyDescent="0.65">
      <c r="A287" s="441">
        <v>276</v>
      </c>
      <c r="B287" s="442">
        <f t="shared" si="31"/>
        <v>52566</v>
      </c>
      <c r="C287" s="443">
        <f t="shared" si="28"/>
        <v>0</v>
      </c>
      <c r="D287" s="443">
        <f t="shared" si="29"/>
        <v>0</v>
      </c>
      <c r="E287" s="443">
        <f t="shared" si="32"/>
        <v>0</v>
      </c>
      <c r="F287" s="443">
        <f t="shared" si="33"/>
        <v>0</v>
      </c>
      <c r="G287" s="443">
        <f t="shared" si="30"/>
        <v>0</v>
      </c>
      <c r="H287" s="444">
        <f t="shared" si="34"/>
        <v>0</v>
      </c>
      <c r="I287" s="839"/>
    </row>
    <row r="288" spans="1:9" ht="15" customHeight="1" x14ac:dyDescent="0.65">
      <c r="A288" s="441">
        <v>277</v>
      </c>
      <c r="B288" s="442">
        <f t="shared" si="31"/>
        <v>52597</v>
      </c>
      <c r="C288" s="443">
        <f t="shared" si="28"/>
        <v>0</v>
      </c>
      <c r="D288" s="443">
        <f t="shared" si="29"/>
        <v>0</v>
      </c>
      <c r="E288" s="443">
        <f t="shared" si="32"/>
        <v>0</v>
      </c>
      <c r="F288" s="443">
        <f t="shared" si="33"/>
        <v>0</v>
      </c>
      <c r="G288" s="443">
        <f t="shared" si="30"/>
        <v>0</v>
      </c>
      <c r="H288" s="444">
        <f t="shared" si="34"/>
        <v>0</v>
      </c>
      <c r="I288" s="839" t="s">
        <v>443</v>
      </c>
    </row>
    <row r="289" spans="1:9" ht="15" customHeight="1" x14ac:dyDescent="0.65">
      <c r="A289" s="441">
        <v>278</v>
      </c>
      <c r="B289" s="442">
        <f t="shared" si="31"/>
        <v>52628</v>
      </c>
      <c r="C289" s="443">
        <f t="shared" si="28"/>
        <v>0</v>
      </c>
      <c r="D289" s="443">
        <f t="shared" si="29"/>
        <v>0</v>
      </c>
      <c r="E289" s="443">
        <f t="shared" si="32"/>
        <v>0</v>
      </c>
      <c r="F289" s="443">
        <f t="shared" si="33"/>
        <v>0</v>
      </c>
      <c r="G289" s="443">
        <f t="shared" si="30"/>
        <v>0</v>
      </c>
      <c r="H289" s="444">
        <f t="shared" si="34"/>
        <v>0</v>
      </c>
      <c r="I289" s="839"/>
    </row>
    <row r="290" spans="1:9" ht="15" customHeight="1" x14ac:dyDescent="0.65">
      <c r="A290" s="441">
        <v>279</v>
      </c>
      <c r="B290" s="442">
        <f t="shared" si="31"/>
        <v>52657</v>
      </c>
      <c r="C290" s="443">
        <f t="shared" si="28"/>
        <v>0</v>
      </c>
      <c r="D290" s="443">
        <f t="shared" si="29"/>
        <v>0</v>
      </c>
      <c r="E290" s="443">
        <f t="shared" si="32"/>
        <v>0</v>
      </c>
      <c r="F290" s="443">
        <f t="shared" si="33"/>
        <v>0</v>
      </c>
      <c r="G290" s="443">
        <f t="shared" si="30"/>
        <v>0</v>
      </c>
      <c r="H290" s="444">
        <f t="shared" si="34"/>
        <v>0</v>
      </c>
      <c r="I290" s="839"/>
    </row>
    <row r="291" spans="1:9" ht="15" customHeight="1" x14ac:dyDescent="0.65">
      <c r="A291" s="441">
        <v>280</v>
      </c>
      <c r="B291" s="442">
        <f t="shared" si="31"/>
        <v>52688</v>
      </c>
      <c r="C291" s="443">
        <f t="shared" si="28"/>
        <v>0</v>
      </c>
      <c r="D291" s="443">
        <f t="shared" si="29"/>
        <v>0</v>
      </c>
      <c r="E291" s="443">
        <f t="shared" si="32"/>
        <v>0</v>
      </c>
      <c r="F291" s="443">
        <f t="shared" si="33"/>
        <v>0</v>
      </c>
      <c r="G291" s="443">
        <f t="shared" si="30"/>
        <v>0</v>
      </c>
      <c r="H291" s="444">
        <f t="shared" si="34"/>
        <v>0</v>
      </c>
      <c r="I291" s="839"/>
    </row>
    <row r="292" spans="1:9" ht="15" customHeight="1" x14ac:dyDescent="0.65">
      <c r="A292" s="441">
        <v>281</v>
      </c>
      <c r="B292" s="442">
        <f t="shared" si="31"/>
        <v>52718</v>
      </c>
      <c r="C292" s="443">
        <f t="shared" si="28"/>
        <v>0</v>
      </c>
      <c r="D292" s="443">
        <f t="shared" si="29"/>
        <v>0</v>
      </c>
      <c r="E292" s="443">
        <f t="shared" si="32"/>
        <v>0</v>
      </c>
      <c r="F292" s="443">
        <f t="shared" si="33"/>
        <v>0</v>
      </c>
      <c r="G292" s="443">
        <f t="shared" si="30"/>
        <v>0</v>
      </c>
      <c r="H292" s="444">
        <f t="shared" si="34"/>
        <v>0</v>
      </c>
      <c r="I292" s="839"/>
    </row>
    <row r="293" spans="1:9" ht="15" customHeight="1" x14ac:dyDescent="0.65">
      <c r="A293" s="441">
        <v>282</v>
      </c>
      <c r="B293" s="442">
        <f t="shared" si="31"/>
        <v>52749</v>
      </c>
      <c r="C293" s="443">
        <f t="shared" si="28"/>
        <v>0</v>
      </c>
      <c r="D293" s="443">
        <f t="shared" si="29"/>
        <v>0</v>
      </c>
      <c r="E293" s="443">
        <f t="shared" si="32"/>
        <v>0</v>
      </c>
      <c r="F293" s="443">
        <f t="shared" si="33"/>
        <v>0</v>
      </c>
      <c r="G293" s="443">
        <f t="shared" si="30"/>
        <v>0</v>
      </c>
      <c r="H293" s="444">
        <f t="shared" si="34"/>
        <v>0</v>
      </c>
      <c r="I293" s="839"/>
    </row>
    <row r="294" spans="1:9" ht="15" customHeight="1" x14ac:dyDescent="0.65">
      <c r="A294" s="441">
        <v>283</v>
      </c>
      <c r="B294" s="442">
        <f t="shared" si="31"/>
        <v>52779</v>
      </c>
      <c r="C294" s="443">
        <f t="shared" si="28"/>
        <v>0</v>
      </c>
      <c r="D294" s="443">
        <f t="shared" si="29"/>
        <v>0</v>
      </c>
      <c r="E294" s="443">
        <f t="shared" si="32"/>
        <v>0</v>
      </c>
      <c r="F294" s="443">
        <f t="shared" si="33"/>
        <v>0</v>
      </c>
      <c r="G294" s="443">
        <f t="shared" si="30"/>
        <v>0</v>
      </c>
      <c r="H294" s="444">
        <f t="shared" si="34"/>
        <v>0</v>
      </c>
      <c r="I294" s="839"/>
    </row>
    <row r="295" spans="1:9" ht="15" customHeight="1" x14ac:dyDescent="0.65">
      <c r="A295" s="441">
        <v>284</v>
      </c>
      <c r="B295" s="442">
        <f t="shared" si="31"/>
        <v>52810</v>
      </c>
      <c r="C295" s="443">
        <f t="shared" si="28"/>
        <v>0</v>
      </c>
      <c r="D295" s="443">
        <f t="shared" si="29"/>
        <v>0</v>
      </c>
      <c r="E295" s="443">
        <f t="shared" si="32"/>
        <v>0</v>
      </c>
      <c r="F295" s="443">
        <f t="shared" si="33"/>
        <v>0</v>
      </c>
      <c r="G295" s="443">
        <f t="shared" si="30"/>
        <v>0</v>
      </c>
      <c r="H295" s="444">
        <f t="shared" si="34"/>
        <v>0</v>
      </c>
      <c r="I295" s="839"/>
    </row>
    <row r="296" spans="1:9" ht="15" customHeight="1" x14ac:dyDescent="0.65">
      <c r="A296" s="441">
        <v>285</v>
      </c>
      <c r="B296" s="442">
        <f t="shared" si="31"/>
        <v>52841</v>
      </c>
      <c r="C296" s="443">
        <f t="shared" si="28"/>
        <v>0</v>
      </c>
      <c r="D296" s="443">
        <f t="shared" si="29"/>
        <v>0</v>
      </c>
      <c r="E296" s="443">
        <f t="shared" si="32"/>
        <v>0</v>
      </c>
      <c r="F296" s="443">
        <f t="shared" si="33"/>
        <v>0</v>
      </c>
      <c r="G296" s="443">
        <f t="shared" si="30"/>
        <v>0</v>
      </c>
      <c r="H296" s="444">
        <f t="shared" si="34"/>
        <v>0</v>
      </c>
      <c r="I296" s="839"/>
    </row>
    <row r="297" spans="1:9" ht="15" customHeight="1" x14ac:dyDescent="0.65">
      <c r="A297" s="441">
        <v>286</v>
      </c>
      <c r="B297" s="442">
        <f t="shared" si="31"/>
        <v>52871</v>
      </c>
      <c r="C297" s="443">
        <f t="shared" si="28"/>
        <v>0</v>
      </c>
      <c r="D297" s="443">
        <f t="shared" si="29"/>
        <v>0</v>
      </c>
      <c r="E297" s="443">
        <f t="shared" si="32"/>
        <v>0</v>
      </c>
      <c r="F297" s="443">
        <f t="shared" si="33"/>
        <v>0</v>
      </c>
      <c r="G297" s="443">
        <f t="shared" si="30"/>
        <v>0</v>
      </c>
      <c r="H297" s="444">
        <f t="shared" si="34"/>
        <v>0</v>
      </c>
      <c r="I297" s="839"/>
    </row>
    <row r="298" spans="1:9" ht="15" customHeight="1" x14ac:dyDescent="0.65">
      <c r="A298" s="441">
        <v>287</v>
      </c>
      <c r="B298" s="442">
        <f t="shared" si="31"/>
        <v>52902</v>
      </c>
      <c r="C298" s="443">
        <f t="shared" si="28"/>
        <v>0</v>
      </c>
      <c r="D298" s="443">
        <f t="shared" si="29"/>
        <v>0</v>
      </c>
      <c r="E298" s="443">
        <f t="shared" si="32"/>
        <v>0</v>
      </c>
      <c r="F298" s="443">
        <f t="shared" si="33"/>
        <v>0</v>
      </c>
      <c r="G298" s="443">
        <f t="shared" si="30"/>
        <v>0</v>
      </c>
      <c r="H298" s="444">
        <f t="shared" si="34"/>
        <v>0</v>
      </c>
      <c r="I298" s="839"/>
    </row>
    <row r="299" spans="1:9" ht="15" customHeight="1" x14ac:dyDescent="0.65">
      <c r="A299" s="441">
        <v>288</v>
      </c>
      <c r="B299" s="442">
        <f t="shared" si="31"/>
        <v>52932</v>
      </c>
      <c r="C299" s="443">
        <f t="shared" si="28"/>
        <v>0</v>
      </c>
      <c r="D299" s="443">
        <f t="shared" si="29"/>
        <v>0</v>
      </c>
      <c r="E299" s="443">
        <f t="shared" si="32"/>
        <v>0</v>
      </c>
      <c r="F299" s="443">
        <f t="shared" si="33"/>
        <v>0</v>
      </c>
      <c r="G299" s="443">
        <f t="shared" si="30"/>
        <v>0</v>
      </c>
      <c r="H299" s="444">
        <f t="shared" si="34"/>
        <v>0</v>
      </c>
      <c r="I299" s="839"/>
    </row>
    <row r="300" spans="1:9" ht="15" customHeight="1" x14ac:dyDescent="0.65">
      <c r="A300" s="441">
        <v>289</v>
      </c>
      <c r="B300" s="442">
        <f t="shared" si="31"/>
        <v>52963</v>
      </c>
      <c r="C300" s="443">
        <f t="shared" si="28"/>
        <v>0</v>
      </c>
      <c r="D300" s="443">
        <f t="shared" si="29"/>
        <v>0</v>
      </c>
      <c r="E300" s="443">
        <f t="shared" si="32"/>
        <v>0</v>
      </c>
      <c r="F300" s="443">
        <f t="shared" si="33"/>
        <v>0</v>
      </c>
      <c r="G300" s="443">
        <f t="shared" si="30"/>
        <v>0</v>
      </c>
      <c r="H300" s="444">
        <f t="shared" si="34"/>
        <v>0</v>
      </c>
      <c r="I300" s="839" t="s">
        <v>444</v>
      </c>
    </row>
    <row r="301" spans="1:9" ht="15" customHeight="1" x14ac:dyDescent="0.65">
      <c r="A301" s="441">
        <v>290</v>
      </c>
      <c r="B301" s="442">
        <f t="shared" si="31"/>
        <v>52994</v>
      </c>
      <c r="C301" s="443">
        <f t="shared" si="28"/>
        <v>0</v>
      </c>
      <c r="D301" s="443">
        <f t="shared" si="29"/>
        <v>0</v>
      </c>
      <c r="E301" s="443">
        <f t="shared" si="32"/>
        <v>0</v>
      </c>
      <c r="F301" s="443">
        <f t="shared" si="33"/>
        <v>0</v>
      </c>
      <c r="G301" s="443">
        <f t="shared" si="30"/>
        <v>0</v>
      </c>
      <c r="H301" s="444">
        <f t="shared" si="34"/>
        <v>0</v>
      </c>
      <c r="I301" s="839"/>
    </row>
    <row r="302" spans="1:9" ht="15" customHeight="1" x14ac:dyDescent="0.65">
      <c r="A302" s="441">
        <v>291</v>
      </c>
      <c r="B302" s="442">
        <f t="shared" si="31"/>
        <v>53022</v>
      </c>
      <c r="C302" s="443">
        <f t="shared" si="28"/>
        <v>0</v>
      </c>
      <c r="D302" s="443">
        <f t="shared" si="29"/>
        <v>0</v>
      </c>
      <c r="E302" s="443">
        <f t="shared" si="32"/>
        <v>0</v>
      </c>
      <c r="F302" s="443">
        <f t="shared" si="33"/>
        <v>0</v>
      </c>
      <c r="G302" s="443">
        <f t="shared" si="30"/>
        <v>0</v>
      </c>
      <c r="H302" s="444">
        <f t="shared" si="34"/>
        <v>0</v>
      </c>
      <c r="I302" s="839"/>
    </row>
    <row r="303" spans="1:9" ht="15" customHeight="1" x14ac:dyDescent="0.65">
      <c r="A303" s="441">
        <v>292</v>
      </c>
      <c r="B303" s="442">
        <f t="shared" si="31"/>
        <v>53053</v>
      </c>
      <c r="C303" s="443">
        <f t="shared" si="28"/>
        <v>0</v>
      </c>
      <c r="D303" s="443">
        <f t="shared" si="29"/>
        <v>0</v>
      </c>
      <c r="E303" s="443">
        <f t="shared" si="32"/>
        <v>0</v>
      </c>
      <c r="F303" s="443">
        <f t="shared" si="33"/>
        <v>0</v>
      </c>
      <c r="G303" s="443">
        <f t="shared" si="30"/>
        <v>0</v>
      </c>
      <c r="H303" s="444">
        <f t="shared" si="34"/>
        <v>0</v>
      </c>
      <c r="I303" s="839"/>
    </row>
    <row r="304" spans="1:9" ht="15" customHeight="1" x14ac:dyDescent="0.65">
      <c r="A304" s="441">
        <v>293</v>
      </c>
      <c r="B304" s="442">
        <f t="shared" si="31"/>
        <v>53083</v>
      </c>
      <c r="C304" s="443">
        <f t="shared" si="28"/>
        <v>0</v>
      </c>
      <c r="D304" s="443">
        <f t="shared" si="29"/>
        <v>0</v>
      </c>
      <c r="E304" s="443">
        <f t="shared" si="32"/>
        <v>0</v>
      </c>
      <c r="F304" s="443">
        <f t="shared" si="33"/>
        <v>0</v>
      </c>
      <c r="G304" s="443">
        <f t="shared" si="30"/>
        <v>0</v>
      </c>
      <c r="H304" s="444">
        <f t="shared" si="34"/>
        <v>0</v>
      </c>
      <c r="I304" s="839"/>
    </row>
    <row r="305" spans="1:9" ht="15" customHeight="1" x14ac:dyDescent="0.65">
      <c r="A305" s="441">
        <v>294</v>
      </c>
      <c r="B305" s="442">
        <f t="shared" si="31"/>
        <v>53114</v>
      </c>
      <c r="C305" s="443">
        <f t="shared" si="28"/>
        <v>0</v>
      </c>
      <c r="D305" s="443">
        <f t="shared" si="29"/>
        <v>0</v>
      </c>
      <c r="E305" s="443">
        <f t="shared" si="32"/>
        <v>0</v>
      </c>
      <c r="F305" s="443">
        <f t="shared" si="33"/>
        <v>0</v>
      </c>
      <c r="G305" s="443">
        <f t="shared" si="30"/>
        <v>0</v>
      </c>
      <c r="H305" s="444">
        <f t="shared" si="34"/>
        <v>0</v>
      </c>
      <c r="I305" s="839"/>
    </row>
    <row r="306" spans="1:9" ht="15" customHeight="1" x14ac:dyDescent="0.65">
      <c r="A306" s="441">
        <v>295</v>
      </c>
      <c r="B306" s="442">
        <f t="shared" si="31"/>
        <v>53144</v>
      </c>
      <c r="C306" s="443">
        <f t="shared" si="28"/>
        <v>0</v>
      </c>
      <c r="D306" s="443">
        <f t="shared" si="29"/>
        <v>0</v>
      </c>
      <c r="E306" s="443">
        <f t="shared" si="32"/>
        <v>0</v>
      </c>
      <c r="F306" s="443">
        <f t="shared" si="33"/>
        <v>0</v>
      </c>
      <c r="G306" s="443">
        <f t="shared" si="30"/>
        <v>0</v>
      </c>
      <c r="H306" s="444">
        <f t="shared" si="34"/>
        <v>0</v>
      </c>
      <c r="I306" s="839"/>
    </row>
    <row r="307" spans="1:9" ht="15" customHeight="1" x14ac:dyDescent="0.65">
      <c r="A307" s="441">
        <v>296</v>
      </c>
      <c r="B307" s="442">
        <f t="shared" si="31"/>
        <v>53175</v>
      </c>
      <c r="C307" s="443">
        <f t="shared" si="28"/>
        <v>0</v>
      </c>
      <c r="D307" s="443">
        <f t="shared" si="29"/>
        <v>0</v>
      </c>
      <c r="E307" s="443">
        <f t="shared" si="32"/>
        <v>0</v>
      </c>
      <c r="F307" s="443">
        <f t="shared" si="33"/>
        <v>0</v>
      </c>
      <c r="G307" s="443">
        <f t="shared" si="30"/>
        <v>0</v>
      </c>
      <c r="H307" s="444">
        <f t="shared" si="34"/>
        <v>0</v>
      </c>
      <c r="I307" s="839"/>
    </row>
    <row r="308" spans="1:9" ht="15" customHeight="1" x14ac:dyDescent="0.65">
      <c r="A308" s="441">
        <v>297</v>
      </c>
      <c r="B308" s="442">
        <f t="shared" si="31"/>
        <v>53206</v>
      </c>
      <c r="C308" s="443">
        <f t="shared" si="28"/>
        <v>0</v>
      </c>
      <c r="D308" s="443">
        <f t="shared" si="29"/>
        <v>0</v>
      </c>
      <c r="E308" s="443">
        <f t="shared" si="32"/>
        <v>0</v>
      </c>
      <c r="F308" s="443">
        <f t="shared" si="33"/>
        <v>0</v>
      </c>
      <c r="G308" s="443">
        <f t="shared" si="30"/>
        <v>0</v>
      </c>
      <c r="H308" s="444">
        <f t="shared" si="34"/>
        <v>0</v>
      </c>
      <c r="I308" s="839"/>
    </row>
    <row r="309" spans="1:9" ht="15" customHeight="1" x14ac:dyDescent="0.65">
      <c r="A309" s="441">
        <v>298</v>
      </c>
      <c r="B309" s="442">
        <f t="shared" si="31"/>
        <v>53236</v>
      </c>
      <c r="C309" s="443">
        <f t="shared" si="28"/>
        <v>0</v>
      </c>
      <c r="D309" s="443">
        <f t="shared" si="29"/>
        <v>0</v>
      </c>
      <c r="E309" s="443">
        <f t="shared" si="32"/>
        <v>0</v>
      </c>
      <c r="F309" s="443">
        <f t="shared" si="33"/>
        <v>0</v>
      </c>
      <c r="G309" s="443">
        <f t="shared" si="30"/>
        <v>0</v>
      </c>
      <c r="H309" s="444">
        <f t="shared" si="34"/>
        <v>0</v>
      </c>
      <c r="I309" s="839"/>
    </row>
    <row r="310" spans="1:9" ht="15" customHeight="1" x14ac:dyDescent="0.65">
      <c r="A310" s="441">
        <v>299</v>
      </c>
      <c r="B310" s="442">
        <f t="shared" si="31"/>
        <v>53267</v>
      </c>
      <c r="C310" s="443">
        <f t="shared" si="28"/>
        <v>0</v>
      </c>
      <c r="D310" s="443">
        <f t="shared" si="29"/>
        <v>0</v>
      </c>
      <c r="E310" s="443">
        <f t="shared" si="32"/>
        <v>0</v>
      </c>
      <c r="F310" s="443">
        <f t="shared" si="33"/>
        <v>0</v>
      </c>
      <c r="G310" s="443">
        <f t="shared" si="30"/>
        <v>0</v>
      </c>
      <c r="H310" s="444">
        <f t="shared" si="34"/>
        <v>0</v>
      </c>
      <c r="I310" s="839"/>
    </row>
    <row r="311" spans="1:9" ht="15" customHeight="1" x14ac:dyDescent="0.65">
      <c r="A311" s="441">
        <v>300</v>
      </c>
      <c r="B311" s="442">
        <f t="shared" si="31"/>
        <v>53297</v>
      </c>
      <c r="C311" s="443">
        <f t="shared" si="28"/>
        <v>0</v>
      </c>
      <c r="D311" s="443">
        <f t="shared" si="29"/>
        <v>0</v>
      </c>
      <c r="E311" s="443">
        <f t="shared" si="32"/>
        <v>0</v>
      </c>
      <c r="F311" s="443">
        <f t="shared" si="33"/>
        <v>0</v>
      </c>
      <c r="G311" s="443">
        <f t="shared" si="30"/>
        <v>0</v>
      </c>
      <c r="H311" s="444">
        <f t="shared" si="34"/>
        <v>0</v>
      </c>
      <c r="I311" s="839"/>
    </row>
    <row r="312" spans="1:9" ht="15" customHeight="1" x14ac:dyDescent="0.65">
      <c r="A312" s="441">
        <v>301</v>
      </c>
      <c r="B312" s="442">
        <f t="shared" si="31"/>
        <v>53328</v>
      </c>
      <c r="C312" s="443">
        <f t="shared" si="28"/>
        <v>0</v>
      </c>
      <c r="D312" s="443">
        <f t="shared" si="29"/>
        <v>0</v>
      </c>
      <c r="E312" s="443">
        <f t="shared" si="32"/>
        <v>0</v>
      </c>
      <c r="F312" s="443">
        <f t="shared" si="33"/>
        <v>0</v>
      </c>
      <c r="G312" s="443">
        <f t="shared" si="30"/>
        <v>0</v>
      </c>
      <c r="H312" s="444">
        <f t="shared" si="34"/>
        <v>0</v>
      </c>
      <c r="I312" s="839" t="s">
        <v>445</v>
      </c>
    </row>
    <row r="313" spans="1:9" ht="15" customHeight="1" x14ac:dyDescent="0.65">
      <c r="A313" s="441">
        <v>302</v>
      </c>
      <c r="B313" s="442">
        <f t="shared" si="31"/>
        <v>53359</v>
      </c>
      <c r="C313" s="443">
        <f t="shared" si="28"/>
        <v>0</v>
      </c>
      <c r="D313" s="443">
        <f t="shared" si="29"/>
        <v>0</v>
      </c>
      <c r="E313" s="443">
        <f t="shared" si="32"/>
        <v>0</v>
      </c>
      <c r="F313" s="443">
        <f t="shared" si="33"/>
        <v>0</v>
      </c>
      <c r="G313" s="443">
        <f t="shared" si="30"/>
        <v>0</v>
      </c>
      <c r="H313" s="444">
        <f t="shared" si="34"/>
        <v>0</v>
      </c>
      <c r="I313" s="839"/>
    </row>
    <row r="314" spans="1:9" ht="15" customHeight="1" x14ac:dyDescent="0.65">
      <c r="A314" s="441">
        <v>303</v>
      </c>
      <c r="B314" s="442">
        <f t="shared" si="31"/>
        <v>53387</v>
      </c>
      <c r="C314" s="443">
        <f t="shared" si="28"/>
        <v>0</v>
      </c>
      <c r="D314" s="443">
        <f t="shared" si="29"/>
        <v>0</v>
      </c>
      <c r="E314" s="443">
        <f t="shared" si="32"/>
        <v>0</v>
      </c>
      <c r="F314" s="443">
        <f t="shared" si="33"/>
        <v>0</v>
      </c>
      <c r="G314" s="443">
        <f t="shared" si="30"/>
        <v>0</v>
      </c>
      <c r="H314" s="444">
        <f t="shared" si="34"/>
        <v>0</v>
      </c>
      <c r="I314" s="839"/>
    </row>
    <row r="315" spans="1:9" ht="15" customHeight="1" x14ac:dyDescent="0.65">
      <c r="A315" s="441">
        <v>304</v>
      </c>
      <c r="B315" s="442">
        <f t="shared" si="31"/>
        <v>53418</v>
      </c>
      <c r="C315" s="443">
        <f t="shared" si="28"/>
        <v>0</v>
      </c>
      <c r="D315" s="443">
        <f t="shared" si="29"/>
        <v>0</v>
      </c>
      <c r="E315" s="443">
        <f t="shared" si="32"/>
        <v>0</v>
      </c>
      <c r="F315" s="443">
        <f t="shared" si="33"/>
        <v>0</v>
      </c>
      <c r="G315" s="443">
        <f t="shared" si="30"/>
        <v>0</v>
      </c>
      <c r="H315" s="444">
        <f t="shared" si="34"/>
        <v>0</v>
      </c>
      <c r="I315" s="839"/>
    </row>
    <row r="316" spans="1:9" ht="15" customHeight="1" x14ac:dyDescent="0.65">
      <c r="A316" s="441">
        <v>305</v>
      </c>
      <c r="B316" s="442">
        <f t="shared" si="31"/>
        <v>53448</v>
      </c>
      <c r="C316" s="443">
        <f t="shared" si="28"/>
        <v>0</v>
      </c>
      <c r="D316" s="443">
        <f t="shared" si="29"/>
        <v>0</v>
      </c>
      <c r="E316" s="443">
        <f t="shared" si="32"/>
        <v>0</v>
      </c>
      <c r="F316" s="443">
        <f t="shared" si="33"/>
        <v>0</v>
      </c>
      <c r="G316" s="443">
        <f t="shared" si="30"/>
        <v>0</v>
      </c>
      <c r="H316" s="444">
        <f t="shared" si="34"/>
        <v>0</v>
      </c>
      <c r="I316" s="839"/>
    </row>
    <row r="317" spans="1:9" ht="15" customHeight="1" x14ac:dyDescent="0.65">
      <c r="A317" s="441">
        <v>306</v>
      </c>
      <c r="B317" s="442">
        <f t="shared" si="31"/>
        <v>53479</v>
      </c>
      <c r="C317" s="443">
        <f t="shared" si="28"/>
        <v>0</v>
      </c>
      <c r="D317" s="443">
        <f t="shared" si="29"/>
        <v>0</v>
      </c>
      <c r="E317" s="443">
        <f t="shared" si="32"/>
        <v>0</v>
      </c>
      <c r="F317" s="443">
        <f t="shared" si="33"/>
        <v>0</v>
      </c>
      <c r="G317" s="443">
        <f t="shared" si="30"/>
        <v>0</v>
      </c>
      <c r="H317" s="444">
        <f t="shared" si="34"/>
        <v>0</v>
      </c>
      <c r="I317" s="839"/>
    </row>
    <row r="318" spans="1:9" ht="15" customHeight="1" x14ac:dyDescent="0.65">
      <c r="A318" s="441">
        <v>307</v>
      </c>
      <c r="B318" s="442">
        <f t="shared" si="31"/>
        <v>53509</v>
      </c>
      <c r="C318" s="443">
        <f t="shared" si="28"/>
        <v>0</v>
      </c>
      <c r="D318" s="443">
        <f t="shared" si="29"/>
        <v>0</v>
      </c>
      <c r="E318" s="443">
        <f t="shared" si="32"/>
        <v>0</v>
      </c>
      <c r="F318" s="443">
        <f t="shared" si="33"/>
        <v>0</v>
      </c>
      <c r="G318" s="443">
        <f t="shared" si="30"/>
        <v>0</v>
      </c>
      <c r="H318" s="444">
        <f t="shared" si="34"/>
        <v>0</v>
      </c>
      <c r="I318" s="839"/>
    </row>
    <row r="319" spans="1:9" ht="15" customHeight="1" x14ac:dyDescent="0.65">
      <c r="A319" s="441">
        <v>308</v>
      </c>
      <c r="B319" s="442">
        <f t="shared" si="31"/>
        <v>53540</v>
      </c>
      <c r="C319" s="443">
        <f t="shared" si="28"/>
        <v>0</v>
      </c>
      <c r="D319" s="443">
        <f t="shared" si="29"/>
        <v>0</v>
      </c>
      <c r="E319" s="443">
        <f t="shared" si="32"/>
        <v>0</v>
      </c>
      <c r="F319" s="443">
        <f t="shared" si="33"/>
        <v>0</v>
      </c>
      <c r="G319" s="443">
        <f t="shared" si="30"/>
        <v>0</v>
      </c>
      <c r="H319" s="444">
        <f t="shared" si="34"/>
        <v>0</v>
      </c>
      <c r="I319" s="839"/>
    </row>
    <row r="320" spans="1:9" ht="15" customHeight="1" x14ac:dyDescent="0.65">
      <c r="A320" s="441">
        <v>309</v>
      </c>
      <c r="B320" s="442">
        <f t="shared" si="31"/>
        <v>53571</v>
      </c>
      <c r="C320" s="443">
        <f t="shared" si="28"/>
        <v>0</v>
      </c>
      <c r="D320" s="443">
        <f t="shared" si="29"/>
        <v>0</v>
      </c>
      <c r="E320" s="443">
        <f t="shared" si="32"/>
        <v>0</v>
      </c>
      <c r="F320" s="443">
        <f t="shared" si="33"/>
        <v>0</v>
      </c>
      <c r="G320" s="443">
        <f t="shared" si="30"/>
        <v>0</v>
      </c>
      <c r="H320" s="444">
        <f t="shared" si="34"/>
        <v>0</v>
      </c>
      <c r="I320" s="839"/>
    </row>
    <row r="321" spans="1:9" ht="15" customHeight="1" x14ac:dyDescent="0.65">
      <c r="A321" s="441">
        <v>310</v>
      </c>
      <c r="B321" s="442">
        <f t="shared" si="31"/>
        <v>53601</v>
      </c>
      <c r="C321" s="443">
        <f t="shared" si="28"/>
        <v>0</v>
      </c>
      <c r="D321" s="443">
        <f t="shared" si="29"/>
        <v>0</v>
      </c>
      <c r="E321" s="443">
        <f t="shared" si="32"/>
        <v>0</v>
      </c>
      <c r="F321" s="443">
        <f t="shared" si="33"/>
        <v>0</v>
      </c>
      <c r="G321" s="443">
        <f t="shared" si="30"/>
        <v>0</v>
      </c>
      <c r="H321" s="444">
        <f t="shared" si="34"/>
        <v>0</v>
      </c>
      <c r="I321" s="839"/>
    </row>
    <row r="322" spans="1:9" ht="15" customHeight="1" x14ac:dyDescent="0.65">
      <c r="A322" s="441">
        <v>311</v>
      </c>
      <c r="B322" s="442">
        <f t="shared" si="31"/>
        <v>53632</v>
      </c>
      <c r="C322" s="443">
        <f t="shared" si="28"/>
        <v>0</v>
      </c>
      <c r="D322" s="443">
        <f t="shared" si="29"/>
        <v>0</v>
      </c>
      <c r="E322" s="443">
        <f t="shared" si="32"/>
        <v>0</v>
      </c>
      <c r="F322" s="443">
        <f t="shared" si="33"/>
        <v>0</v>
      </c>
      <c r="G322" s="443">
        <f t="shared" si="30"/>
        <v>0</v>
      </c>
      <c r="H322" s="444">
        <f t="shared" si="34"/>
        <v>0</v>
      </c>
      <c r="I322" s="839"/>
    </row>
    <row r="323" spans="1:9" ht="15" customHeight="1" x14ac:dyDescent="0.65">
      <c r="A323" s="441">
        <v>312</v>
      </c>
      <c r="B323" s="442">
        <f t="shared" si="31"/>
        <v>53662</v>
      </c>
      <c r="C323" s="443">
        <f t="shared" si="28"/>
        <v>0</v>
      </c>
      <c r="D323" s="443">
        <f t="shared" si="29"/>
        <v>0</v>
      </c>
      <c r="E323" s="443">
        <f t="shared" si="32"/>
        <v>0</v>
      </c>
      <c r="F323" s="443">
        <f t="shared" si="33"/>
        <v>0</v>
      </c>
      <c r="G323" s="443">
        <f t="shared" si="30"/>
        <v>0</v>
      </c>
      <c r="H323" s="444">
        <f t="shared" si="34"/>
        <v>0</v>
      </c>
      <c r="I323" s="839"/>
    </row>
    <row r="324" spans="1:9" ht="15" customHeight="1" x14ac:dyDescent="0.65">
      <c r="A324" s="441">
        <v>313</v>
      </c>
      <c r="B324" s="442">
        <f t="shared" si="31"/>
        <v>53693</v>
      </c>
      <c r="C324" s="443">
        <f t="shared" si="28"/>
        <v>0</v>
      </c>
      <c r="D324" s="443">
        <f t="shared" si="29"/>
        <v>0</v>
      </c>
      <c r="E324" s="443">
        <f t="shared" si="32"/>
        <v>0</v>
      </c>
      <c r="F324" s="443">
        <f t="shared" si="33"/>
        <v>0</v>
      </c>
      <c r="G324" s="443">
        <f t="shared" si="30"/>
        <v>0</v>
      </c>
      <c r="H324" s="444">
        <f t="shared" si="34"/>
        <v>0</v>
      </c>
      <c r="I324" s="839" t="s">
        <v>446</v>
      </c>
    </row>
    <row r="325" spans="1:9" ht="15" customHeight="1" x14ac:dyDescent="0.65">
      <c r="A325" s="441">
        <v>314</v>
      </c>
      <c r="B325" s="442">
        <f t="shared" si="31"/>
        <v>53724</v>
      </c>
      <c r="C325" s="443">
        <f t="shared" si="28"/>
        <v>0</v>
      </c>
      <c r="D325" s="443">
        <f t="shared" si="29"/>
        <v>0</v>
      </c>
      <c r="E325" s="443">
        <f t="shared" si="32"/>
        <v>0</v>
      </c>
      <c r="F325" s="443">
        <f t="shared" si="33"/>
        <v>0</v>
      </c>
      <c r="G325" s="443">
        <f t="shared" si="30"/>
        <v>0</v>
      </c>
      <c r="H325" s="444">
        <f t="shared" si="34"/>
        <v>0</v>
      </c>
      <c r="I325" s="839"/>
    </row>
    <row r="326" spans="1:9" ht="15" customHeight="1" x14ac:dyDescent="0.65">
      <c r="A326" s="441">
        <v>315</v>
      </c>
      <c r="B326" s="442">
        <f t="shared" si="31"/>
        <v>53752</v>
      </c>
      <c r="C326" s="443">
        <f t="shared" si="28"/>
        <v>0</v>
      </c>
      <c r="D326" s="443">
        <f t="shared" si="29"/>
        <v>0</v>
      </c>
      <c r="E326" s="443">
        <f t="shared" si="32"/>
        <v>0</v>
      </c>
      <c r="F326" s="443">
        <f t="shared" si="33"/>
        <v>0</v>
      </c>
      <c r="G326" s="443">
        <f t="shared" si="30"/>
        <v>0</v>
      </c>
      <c r="H326" s="444">
        <f t="shared" si="34"/>
        <v>0</v>
      </c>
      <c r="I326" s="839"/>
    </row>
    <row r="327" spans="1:9" ht="15" customHeight="1" x14ac:dyDescent="0.65">
      <c r="A327" s="441">
        <v>316</v>
      </c>
      <c r="B327" s="442">
        <f t="shared" si="31"/>
        <v>53783</v>
      </c>
      <c r="C327" s="443">
        <f t="shared" si="28"/>
        <v>0</v>
      </c>
      <c r="D327" s="443">
        <f t="shared" si="29"/>
        <v>0</v>
      </c>
      <c r="E327" s="443">
        <f t="shared" si="32"/>
        <v>0</v>
      </c>
      <c r="F327" s="443">
        <f t="shared" si="33"/>
        <v>0</v>
      </c>
      <c r="G327" s="443">
        <f t="shared" si="30"/>
        <v>0</v>
      </c>
      <c r="H327" s="444">
        <f t="shared" si="34"/>
        <v>0</v>
      </c>
      <c r="I327" s="839"/>
    </row>
    <row r="328" spans="1:9" ht="15" customHeight="1" x14ac:dyDescent="0.65">
      <c r="A328" s="441">
        <v>317</v>
      </c>
      <c r="B328" s="442">
        <f t="shared" si="31"/>
        <v>53813</v>
      </c>
      <c r="C328" s="443">
        <f t="shared" si="28"/>
        <v>0</v>
      </c>
      <c r="D328" s="443">
        <f t="shared" si="29"/>
        <v>0</v>
      </c>
      <c r="E328" s="443">
        <f t="shared" si="32"/>
        <v>0</v>
      </c>
      <c r="F328" s="443">
        <f t="shared" si="33"/>
        <v>0</v>
      </c>
      <c r="G328" s="443">
        <f t="shared" si="30"/>
        <v>0</v>
      </c>
      <c r="H328" s="444">
        <f t="shared" si="34"/>
        <v>0</v>
      </c>
      <c r="I328" s="839"/>
    </row>
    <row r="329" spans="1:9" ht="15" customHeight="1" x14ac:dyDescent="0.65">
      <c r="A329" s="441">
        <v>318</v>
      </c>
      <c r="B329" s="442">
        <f t="shared" si="31"/>
        <v>53844</v>
      </c>
      <c r="C329" s="443">
        <f t="shared" si="28"/>
        <v>0</v>
      </c>
      <c r="D329" s="443">
        <f t="shared" si="29"/>
        <v>0</v>
      </c>
      <c r="E329" s="443">
        <f t="shared" si="32"/>
        <v>0</v>
      </c>
      <c r="F329" s="443">
        <f t="shared" si="33"/>
        <v>0</v>
      </c>
      <c r="G329" s="443">
        <f t="shared" si="30"/>
        <v>0</v>
      </c>
      <c r="H329" s="444">
        <f t="shared" si="34"/>
        <v>0</v>
      </c>
      <c r="I329" s="839"/>
    </row>
    <row r="330" spans="1:9" ht="15" customHeight="1" x14ac:dyDescent="0.65">
      <c r="A330" s="441">
        <v>319</v>
      </c>
      <c r="B330" s="442">
        <f t="shared" si="31"/>
        <v>53874</v>
      </c>
      <c r="C330" s="443">
        <f t="shared" si="28"/>
        <v>0</v>
      </c>
      <c r="D330" s="443">
        <f t="shared" si="29"/>
        <v>0</v>
      </c>
      <c r="E330" s="443">
        <f t="shared" si="32"/>
        <v>0</v>
      </c>
      <c r="F330" s="443">
        <f t="shared" si="33"/>
        <v>0</v>
      </c>
      <c r="G330" s="443">
        <f t="shared" si="30"/>
        <v>0</v>
      </c>
      <c r="H330" s="444">
        <f t="shared" si="34"/>
        <v>0</v>
      </c>
      <c r="I330" s="839"/>
    </row>
    <row r="331" spans="1:9" ht="15" customHeight="1" x14ac:dyDescent="0.65">
      <c r="A331" s="441">
        <v>320</v>
      </c>
      <c r="B331" s="442">
        <f t="shared" si="31"/>
        <v>53905</v>
      </c>
      <c r="C331" s="443">
        <f t="shared" si="28"/>
        <v>0</v>
      </c>
      <c r="D331" s="443">
        <f t="shared" si="29"/>
        <v>0</v>
      </c>
      <c r="E331" s="443">
        <f t="shared" si="32"/>
        <v>0</v>
      </c>
      <c r="F331" s="443">
        <f t="shared" si="33"/>
        <v>0</v>
      </c>
      <c r="G331" s="443">
        <f t="shared" si="30"/>
        <v>0</v>
      </c>
      <c r="H331" s="444">
        <f t="shared" si="34"/>
        <v>0</v>
      </c>
      <c r="I331" s="839"/>
    </row>
    <row r="332" spans="1:9" ht="15" customHeight="1" x14ac:dyDescent="0.65">
      <c r="A332" s="441">
        <v>321</v>
      </c>
      <c r="B332" s="442">
        <f t="shared" si="31"/>
        <v>53936</v>
      </c>
      <c r="C332" s="443">
        <f t="shared" ref="C332:C371" si="35">IFERROR(IF($H$3&lt;=H331, $H$3, H331+H331*$B$4/$B$6), "")</f>
        <v>0</v>
      </c>
      <c r="D332" s="443">
        <f t="shared" ref="D332:D371" si="36">IFERROR(IF($B$8&lt;H331-F332, $B$8, H331-F332), "")</f>
        <v>0</v>
      </c>
      <c r="E332" s="443">
        <f t="shared" si="32"/>
        <v>0</v>
      </c>
      <c r="F332" s="443">
        <f t="shared" si="33"/>
        <v>0</v>
      </c>
      <c r="G332" s="443">
        <f t="shared" ref="G332:G371" si="37">IFERROR(IF(C332&gt;0, $B$4/$B$6*H331, 0), "")</f>
        <v>0</v>
      </c>
      <c r="H332" s="444">
        <f t="shared" si="34"/>
        <v>0</v>
      </c>
      <c r="I332" s="839"/>
    </row>
    <row r="333" spans="1:9" ht="15" customHeight="1" x14ac:dyDescent="0.65">
      <c r="A333" s="441">
        <v>322</v>
      </c>
      <c r="B333" s="442">
        <f t="shared" ref="B333:B371" si="38">EDATE($B$7,A332)</f>
        <v>53966</v>
      </c>
      <c r="C333" s="443">
        <f t="shared" si="35"/>
        <v>0</v>
      </c>
      <c r="D333" s="443">
        <f t="shared" si="36"/>
        <v>0</v>
      </c>
      <c r="E333" s="443">
        <f t="shared" ref="E333:E371" si="39">IFERROR(C333+D333, "")</f>
        <v>0</v>
      </c>
      <c r="F333" s="443">
        <f t="shared" ref="F333:F371" si="40">IFERROR(IF(C333&gt;0, MIN(C333-G333, H332), 0), "")</f>
        <v>0</v>
      </c>
      <c r="G333" s="443">
        <f t="shared" si="37"/>
        <v>0</v>
      </c>
      <c r="H333" s="444">
        <f t="shared" ref="H333:H371" si="41">IFERROR(IF(H332 &gt;0, H332-F333-D333, 0), "")</f>
        <v>0</v>
      </c>
      <c r="I333" s="839"/>
    </row>
    <row r="334" spans="1:9" ht="15" customHeight="1" x14ac:dyDescent="0.65">
      <c r="A334" s="441">
        <v>323</v>
      </c>
      <c r="B334" s="442">
        <f t="shared" si="38"/>
        <v>53997</v>
      </c>
      <c r="C334" s="443">
        <f t="shared" si="35"/>
        <v>0</v>
      </c>
      <c r="D334" s="443">
        <f t="shared" si="36"/>
        <v>0</v>
      </c>
      <c r="E334" s="443">
        <f t="shared" si="39"/>
        <v>0</v>
      </c>
      <c r="F334" s="443">
        <f t="shared" si="40"/>
        <v>0</v>
      </c>
      <c r="G334" s="443">
        <f t="shared" si="37"/>
        <v>0</v>
      </c>
      <c r="H334" s="444">
        <f t="shared" si="41"/>
        <v>0</v>
      </c>
      <c r="I334" s="839"/>
    </row>
    <row r="335" spans="1:9" ht="15" customHeight="1" x14ac:dyDescent="0.65">
      <c r="A335" s="441">
        <v>324</v>
      </c>
      <c r="B335" s="442">
        <f t="shared" si="38"/>
        <v>54027</v>
      </c>
      <c r="C335" s="443">
        <f t="shared" si="35"/>
        <v>0</v>
      </c>
      <c r="D335" s="443">
        <f t="shared" si="36"/>
        <v>0</v>
      </c>
      <c r="E335" s="443">
        <f t="shared" si="39"/>
        <v>0</v>
      </c>
      <c r="F335" s="443">
        <f t="shared" si="40"/>
        <v>0</v>
      </c>
      <c r="G335" s="443">
        <f t="shared" si="37"/>
        <v>0</v>
      </c>
      <c r="H335" s="444">
        <f t="shared" si="41"/>
        <v>0</v>
      </c>
      <c r="I335" s="839"/>
    </row>
    <row r="336" spans="1:9" ht="15" customHeight="1" x14ac:dyDescent="0.65">
      <c r="A336" s="441">
        <v>325</v>
      </c>
      <c r="B336" s="442">
        <f t="shared" si="38"/>
        <v>54058</v>
      </c>
      <c r="C336" s="443">
        <f t="shared" si="35"/>
        <v>0</v>
      </c>
      <c r="D336" s="443">
        <f t="shared" si="36"/>
        <v>0</v>
      </c>
      <c r="E336" s="443">
        <f t="shared" si="39"/>
        <v>0</v>
      </c>
      <c r="F336" s="443">
        <f t="shared" si="40"/>
        <v>0</v>
      </c>
      <c r="G336" s="443">
        <f t="shared" si="37"/>
        <v>0</v>
      </c>
      <c r="H336" s="444">
        <f t="shared" si="41"/>
        <v>0</v>
      </c>
      <c r="I336" s="839" t="s">
        <v>447</v>
      </c>
    </row>
    <row r="337" spans="1:9" ht="15" customHeight="1" x14ac:dyDescent="0.65">
      <c r="A337" s="441">
        <v>326</v>
      </c>
      <c r="B337" s="442">
        <f t="shared" si="38"/>
        <v>54089</v>
      </c>
      <c r="C337" s="443">
        <f t="shared" si="35"/>
        <v>0</v>
      </c>
      <c r="D337" s="443">
        <f t="shared" si="36"/>
        <v>0</v>
      </c>
      <c r="E337" s="443">
        <f t="shared" si="39"/>
        <v>0</v>
      </c>
      <c r="F337" s="443">
        <f t="shared" si="40"/>
        <v>0</v>
      </c>
      <c r="G337" s="443">
        <f t="shared" si="37"/>
        <v>0</v>
      </c>
      <c r="H337" s="444">
        <f t="shared" si="41"/>
        <v>0</v>
      </c>
      <c r="I337" s="839"/>
    </row>
    <row r="338" spans="1:9" ht="15" customHeight="1" x14ac:dyDescent="0.65">
      <c r="A338" s="441">
        <v>327</v>
      </c>
      <c r="B338" s="442">
        <f t="shared" si="38"/>
        <v>54118</v>
      </c>
      <c r="C338" s="443">
        <f t="shared" si="35"/>
        <v>0</v>
      </c>
      <c r="D338" s="443">
        <f t="shared" si="36"/>
        <v>0</v>
      </c>
      <c r="E338" s="443">
        <f t="shared" si="39"/>
        <v>0</v>
      </c>
      <c r="F338" s="443">
        <f t="shared" si="40"/>
        <v>0</v>
      </c>
      <c r="G338" s="443">
        <f t="shared" si="37"/>
        <v>0</v>
      </c>
      <c r="H338" s="444">
        <f t="shared" si="41"/>
        <v>0</v>
      </c>
      <c r="I338" s="839"/>
    </row>
    <row r="339" spans="1:9" ht="15" customHeight="1" x14ac:dyDescent="0.65">
      <c r="A339" s="441">
        <v>328</v>
      </c>
      <c r="B339" s="442">
        <f t="shared" si="38"/>
        <v>54149</v>
      </c>
      <c r="C339" s="443">
        <f t="shared" si="35"/>
        <v>0</v>
      </c>
      <c r="D339" s="443">
        <f t="shared" si="36"/>
        <v>0</v>
      </c>
      <c r="E339" s="443">
        <f t="shared" si="39"/>
        <v>0</v>
      </c>
      <c r="F339" s="443">
        <f t="shared" si="40"/>
        <v>0</v>
      </c>
      <c r="G339" s="443">
        <f t="shared" si="37"/>
        <v>0</v>
      </c>
      <c r="H339" s="444">
        <f t="shared" si="41"/>
        <v>0</v>
      </c>
      <c r="I339" s="839"/>
    </row>
    <row r="340" spans="1:9" ht="15" customHeight="1" x14ac:dyDescent="0.65">
      <c r="A340" s="441">
        <v>329</v>
      </c>
      <c r="B340" s="442">
        <f t="shared" si="38"/>
        <v>54179</v>
      </c>
      <c r="C340" s="443">
        <f t="shared" si="35"/>
        <v>0</v>
      </c>
      <c r="D340" s="443">
        <f t="shared" si="36"/>
        <v>0</v>
      </c>
      <c r="E340" s="443">
        <f t="shared" si="39"/>
        <v>0</v>
      </c>
      <c r="F340" s="443">
        <f t="shared" si="40"/>
        <v>0</v>
      </c>
      <c r="G340" s="443">
        <f t="shared" si="37"/>
        <v>0</v>
      </c>
      <c r="H340" s="444">
        <f t="shared" si="41"/>
        <v>0</v>
      </c>
      <c r="I340" s="839"/>
    </row>
    <row r="341" spans="1:9" ht="15" customHeight="1" x14ac:dyDescent="0.65">
      <c r="A341" s="441">
        <v>330</v>
      </c>
      <c r="B341" s="442">
        <f t="shared" si="38"/>
        <v>54210</v>
      </c>
      <c r="C341" s="443">
        <f t="shared" si="35"/>
        <v>0</v>
      </c>
      <c r="D341" s="443">
        <f t="shared" si="36"/>
        <v>0</v>
      </c>
      <c r="E341" s="443">
        <f t="shared" si="39"/>
        <v>0</v>
      </c>
      <c r="F341" s="443">
        <f t="shared" si="40"/>
        <v>0</v>
      </c>
      <c r="G341" s="443">
        <f t="shared" si="37"/>
        <v>0</v>
      </c>
      <c r="H341" s="444">
        <f t="shared" si="41"/>
        <v>0</v>
      </c>
      <c r="I341" s="839"/>
    </row>
    <row r="342" spans="1:9" ht="15" customHeight="1" x14ac:dyDescent="0.65">
      <c r="A342" s="441">
        <v>331</v>
      </c>
      <c r="B342" s="442">
        <f t="shared" si="38"/>
        <v>54240</v>
      </c>
      <c r="C342" s="443">
        <f t="shared" si="35"/>
        <v>0</v>
      </c>
      <c r="D342" s="443">
        <f t="shared" si="36"/>
        <v>0</v>
      </c>
      <c r="E342" s="443">
        <f t="shared" si="39"/>
        <v>0</v>
      </c>
      <c r="F342" s="443">
        <f t="shared" si="40"/>
        <v>0</v>
      </c>
      <c r="G342" s="443">
        <f t="shared" si="37"/>
        <v>0</v>
      </c>
      <c r="H342" s="444">
        <f t="shared" si="41"/>
        <v>0</v>
      </c>
      <c r="I342" s="839"/>
    </row>
    <row r="343" spans="1:9" ht="15" customHeight="1" x14ac:dyDescent="0.65">
      <c r="A343" s="441">
        <v>332</v>
      </c>
      <c r="B343" s="442">
        <f t="shared" si="38"/>
        <v>54271</v>
      </c>
      <c r="C343" s="443">
        <f t="shared" si="35"/>
        <v>0</v>
      </c>
      <c r="D343" s="443">
        <f t="shared" si="36"/>
        <v>0</v>
      </c>
      <c r="E343" s="443">
        <f t="shared" si="39"/>
        <v>0</v>
      </c>
      <c r="F343" s="443">
        <f t="shared" si="40"/>
        <v>0</v>
      </c>
      <c r="G343" s="443">
        <f t="shared" si="37"/>
        <v>0</v>
      </c>
      <c r="H343" s="444">
        <f t="shared" si="41"/>
        <v>0</v>
      </c>
      <c r="I343" s="839"/>
    </row>
    <row r="344" spans="1:9" ht="15" customHeight="1" x14ac:dyDescent="0.65">
      <c r="A344" s="441">
        <v>333</v>
      </c>
      <c r="B344" s="442">
        <f t="shared" si="38"/>
        <v>54302</v>
      </c>
      <c r="C344" s="443">
        <f t="shared" si="35"/>
        <v>0</v>
      </c>
      <c r="D344" s="443">
        <f t="shared" si="36"/>
        <v>0</v>
      </c>
      <c r="E344" s="443">
        <f t="shared" si="39"/>
        <v>0</v>
      </c>
      <c r="F344" s="443">
        <f t="shared" si="40"/>
        <v>0</v>
      </c>
      <c r="G344" s="443">
        <f t="shared" si="37"/>
        <v>0</v>
      </c>
      <c r="H344" s="444">
        <f t="shared" si="41"/>
        <v>0</v>
      </c>
      <c r="I344" s="839"/>
    </row>
    <row r="345" spans="1:9" ht="15" customHeight="1" x14ac:dyDescent="0.65">
      <c r="A345" s="441">
        <v>334</v>
      </c>
      <c r="B345" s="442">
        <f t="shared" si="38"/>
        <v>54332</v>
      </c>
      <c r="C345" s="443">
        <f t="shared" si="35"/>
        <v>0</v>
      </c>
      <c r="D345" s="443">
        <f t="shared" si="36"/>
        <v>0</v>
      </c>
      <c r="E345" s="443">
        <f t="shared" si="39"/>
        <v>0</v>
      </c>
      <c r="F345" s="443">
        <f t="shared" si="40"/>
        <v>0</v>
      </c>
      <c r="G345" s="443">
        <f t="shared" si="37"/>
        <v>0</v>
      </c>
      <c r="H345" s="444">
        <f t="shared" si="41"/>
        <v>0</v>
      </c>
      <c r="I345" s="839"/>
    </row>
    <row r="346" spans="1:9" ht="15" customHeight="1" x14ac:dyDescent="0.65">
      <c r="A346" s="441">
        <v>335</v>
      </c>
      <c r="B346" s="442">
        <f t="shared" si="38"/>
        <v>54363</v>
      </c>
      <c r="C346" s="443">
        <f t="shared" si="35"/>
        <v>0</v>
      </c>
      <c r="D346" s="443">
        <f t="shared" si="36"/>
        <v>0</v>
      </c>
      <c r="E346" s="443">
        <f t="shared" si="39"/>
        <v>0</v>
      </c>
      <c r="F346" s="443">
        <f t="shared" si="40"/>
        <v>0</v>
      </c>
      <c r="G346" s="443">
        <f t="shared" si="37"/>
        <v>0</v>
      </c>
      <c r="H346" s="444">
        <f t="shared" si="41"/>
        <v>0</v>
      </c>
      <c r="I346" s="839"/>
    </row>
    <row r="347" spans="1:9" ht="15" customHeight="1" x14ac:dyDescent="0.65">
      <c r="A347" s="441">
        <v>336</v>
      </c>
      <c r="B347" s="442">
        <f t="shared" si="38"/>
        <v>54393</v>
      </c>
      <c r="C347" s="443">
        <f t="shared" si="35"/>
        <v>0</v>
      </c>
      <c r="D347" s="443">
        <f t="shared" si="36"/>
        <v>0</v>
      </c>
      <c r="E347" s="443">
        <f t="shared" si="39"/>
        <v>0</v>
      </c>
      <c r="F347" s="443">
        <f t="shared" si="40"/>
        <v>0</v>
      </c>
      <c r="G347" s="443">
        <f t="shared" si="37"/>
        <v>0</v>
      </c>
      <c r="H347" s="444">
        <f t="shared" si="41"/>
        <v>0</v>
      </c>
      <c r="I347" s="839"/>
    </row>
    <row r="348" spans="1:9" ht="15" customHeight="1" x14ac:dyDescent="0.65">
      <c r="A348" s="441">
        <v>337</v>
      </c>
      <c r="B348" s="442">
        <f t="shared" si="38"/>
        <v>54424</v>
      </c>
      <c r="C348" s="443">
        <f t="shared" si="35"/>
        <v>0</v>
      </c>
      <c r="D348" s="443">
        <f t="shared" si="36"/>
        <v>0</v>
      </c>
      <c r="E348" s="443">
        <f t="shared" si="39"/>
        <v>0</v>
      </c>
      <c r="F348" s="443">
        <f t="shared" si="40"/>
        <v>0</v>
      </c>
      <c r="G348" s="443">
        <f t="shared" si="37"/>
        <v>0</v>
      </c>
      <c r="H348" s="444">
        <f t="shared" si="41"/>
        <v>0</v>
      </c>
      <c r="I348" s="839" t="s">
        <v>448</v>
      </c>
    </row>
    <row r="349" spans="1:9" ht="15" customHeight="1" x14ac:dyDescent="0.65">
      <c r="A349" s="441">
        <v>338</v>
      </c>
      <c r="B349" s="442">
        <f t="shared" si="38"/>
        <v>54455</v>
      </c>
      <c r="C349" s="443">
        <f t="shared" si="35"/>
        <v>0</v>
      </c>
      <c r="D349" s="443">
        <f t="shared" si="36"/>
        <v>0</v>
      </c>
      <c r="E349" s="443">
        <f t="shared" si="39"/>
        <v>0</v>
      </c>
      <c r="F349" s="443">
        <f t="shared" si="40"/>
        <v>0</v>
      </c>
      <c r="G349" s="443">
        <f t="shared" si="37"/>
        <v>0</v>
      </c>
      <c r="H349" s="444">
        <f t="shared" si="41"/>
        <v>0</v>
      </c>
      <c r="I349" s="839"/>
    </row>
    <row r="350" spans="1:9" ht="15" customHeight="1" x14ac:dyDescent="0.65">
      <c r="A350" s="441">
        <v>339</v>
      </c>
      <c r="B350" s="442">
        <f t="shared" si="38"/>
        <v>54483</v>
      </c>
      <c r="C350" s="443">
        <f t="shared" si="35"/>
        <v>0</v>
      </c>
      <c r="D350" s="443">
        <f t="shared" si="36"/>
        <v>0</v>
      </c>
      <c r="E350" s="443">
        <f t="shared" si="39"/>
        <v>0</v>
      </c>
      <c r="F350" s="443">
        <f t="shared" si="40"/>
        <v>0</v>
      </c>
      <c r="G350" s="443">
        <f t="shared" si="37"/>
        <v>0</v>
      </c>
      <c r="H350" s="444">
        <f t="shared" si="41"/>
        <v>0</v>
      </c>
      <c r="I350" s="839"/>
    </row>
    <row r="351" spans="1:9" ht="15" customHeight="1" x14ac:dyDescent="0.65">
      <c r="A351" s="441">
        <v>340</v>
      </c>
      <c r="B351" s="442">
        <f t="shared" si="38"/>
        <v>54514</v>
      </c>
      <c r="C351" s="443">
        <f t="shared" si="35"/>
        <v>0</v>
      </c>
      <c r="D351" s="443">
        <f t="shared" si="36"/>
        <v>0</v>
      </c>
      <c r="E351" s="443">
        <f t="shared" si="39"/>
        <v>0</v>
      </c>
      <c r="F351" s="443">
        <f t="shared" si="40"/>
        <v>0</v>
      </c>
      <c r="G351" s="443">
        <f t="shared" si="37"/>
        <v>0</v>
      </c>
      <c r="H351" s="444">
        <f t="shared" si="41"/>
        <v>0</v>
      </c>
      <c r="I351" s="839"/>
    </row>
    <row r="352" spans="1:9" ht="15" customHeight="1" x14ac:dyDescent="0.65">
      <c r="A352" s="441">
        <v>341</v>
      </c>
      <c r="B352" s="442">
        <f t="shared" si="38"/>
        <v>54544</v>
      </c>
      <c r="C352" s="443">
        <f t="shared" si="35"/>
        <v>0</v>
      </c>
      <c r="D352" s="443">
        <f t="shared" si="36"/>
        <v>0</v>
      </c>
      <c r="E352" s="443">
        <f t="shared" si="39"/>
        <v>0</v>
      </c>
      <c r="F352" s="443">
        <f t="shared" si="40"/>
        <v>0</v>
      </c>
      <c r="G352" s="443">
        <f t="shared" si="37"/>
        <v>0</v>
      </c>
      <c r="H352" s="444">
        <f t="shared" si="41"/>
        <v>0</v>
      </c>
      <c r="I352" s="839"/>
    </row>
    <row r="353" spans="1:9" ht="15" customHeight="1" x14ac:dyDescent="0.65">
      <c r="A353" s="441">
        <v>342</v>
      </c>
      <c r="B353" s="442">
        <f t="shared" si="38"/>
        <v>54575</v>
      </c>
      <c r="C353" s="443">
        <f t="shared" si="35"/>
        <v>0</v>
      </c>
      <c r="D353" s="443">
        <f t="shared" si="36"/>
        <v>0</v>
      </c>
      <c r="E353" s="443">
        <f t="shared" si="39"/>
        <v>0</v>
      </c>
      <c r="F353" s="443">
        <f t="shared" si="40"/>
        <v>0</v>
      </c>
      <c r="G353" s="443">
        <f t="shared" si="37"/>
        <v>0</v>
      </c>
      <c r="H353" s="444">
        <f t="shared" si="41"/>
        <v>0</v>
      </c>
      <c r="I353" s="839"/>
    </row>
    <row r="354" spans="1:9" ht="15" customHeight="1" x14ac:dyDescent="0.65">
      <c r="A354" s="441">
        <v>343</v>
      </c>
      <c r="B354" s="442">
        <f t="shared" si="38"/>
        <v>54605</v>
      </c>
      <c r="C354" s="443">
        <f t="shared" si="35"/>
        <v>0</v>
      </c>
      <c r="D354" s="443">
        <f t="shared" si="36"/>
        <v>0</v>
      </c>
      <c r="E354" s="443">
        <f t="shared" si="39"/>
        <v>0</v>
      </c>
      <c r="F354" s="443">
        <f t="shared" si="40"/>
        <v>0</v>
      </c>
      <c r="G354" s="443">
        <f t="shared" si="37"/>
        <v>0</v>
      </c>
      <c r="H354" s="444">
        <f t="shared" si="41"/>
        <v>0</v>
      </c>
      <c r="I354" s="839"/>
    </row>
    <row r="355" spans="1:9" ht="15" customHeight="1" x14ac:dyDescent="0.65">
      <c r="A355" s="441">
        <v>344</v>
      </c>
      <c r="B355" s="442">
        <f t="shared" si="38"/>
        <v>54636</v>
      </c>
      <c r="C355" s="443">
        <f t="shared" si="35"/>
        <v>0</v>
      </c>
      <c r="D355" s="443">
        <f t="shared" si="36"/>
        <v>0</v>
      </c>
      <c r="E355" s="443">
        <f t="shared" si="39"/>
        <v>0</v>
      </c>
      <c r="F355" s="443">
        <f t="shared" si="40"/>
        <v>0</v>
      </c>
      <c r="G355" s="443">
        <f t="shared" si="37"/>
        <v>0</v>
      </c>
      <c r="H355" s="444">
        <f t="shared" si="41"/>
        <v>0</v>
      </c>
      <c r="I355" s="839"/>
    </row>
    <row r="356" spans="1:9" ht="15" customHeight="1" x14ac:dyDescent="0.65">
      <c r="A356" s="441">
        <v>345</v>
      </c>
      <c r="B356" s="442">
        <f t="shared" si="38"/>
        <v>54667</v>
      </c>
      <c r="C356" s="443">
        <f t="shared" si="35"/>
        <v>0</v>
      </c>
      <c r="D356" s="443">
        <f t="shared" si="36"/>
        <v>0</v>
      </c>
      <c r="E356" s="443">
        <f t="shared" si="39"/>
        <v>0</v>
      </c>
      <c r="F356" s="443">
        <f t="shared" si="40"/>
        <v>0</v>
      </c>
      <c r="G356" s="443">
        <f t="shared" si="37"/>
        <v>0</v>
      </c>
      <c r="H356" s="444">
        <f t="shared" si="41"/>
        <v>0</v>
      </c>
      <c r="I356" s="839"/>
    </row>
    <row r="357" spans="1:9" ht="15" customHeight="1" x14ac:dyDescent="0.65">
      <c r="A357" s="441">
        <v>346</v>
      </c>
      <c r="B357" s="442">
        <f t="shared" si="38"/>
        <v>54697</v>
      </c>
      <c r="C357" s="443">
        <f t="shared" si="35"/>
        <v>0</v>
      </c>
      <c r="D357" s="443">
        <f t="shared" si="36"/>
        <v>0</v>
      </c>
      <c r="E357" s="443">
        <f t="shared" si="39"/>
        <v>0</v>
      </c>
      <c r="F357" s="443">
        <f t="shared" si="40"/>
        <v>0</v>
      </c>
      <c r="G357" s="443">
        <f t="shared" si="37"/>
        <v>0</v>
      </c>
      <c r="H357" s="444">
        <f t="shared" si="41"/>
        <v>0</v>
      </c>
      <c r="I357" s="839"/>
    </row>
    <row r="358" spans="1:9" ht="15" customHeight="1" x14ac:dyDescent="0.65">
      <c r="A358" s="441">
        <v>347</v>
      </c>
      <c r="B358" s="442">
        <f t="shared" si="38"/>
        <v>54728</v>
      </c>
      <c r="C358" s="443">
        <f t="shared" si="35"/>
        <v>0</v>
      </c>
      <c r="D358" s="443">
        <f t="shared" si="36"/>
        <v>0</v>
      </c>
      <c r="E358" s="443">
        <f t="shared" si="39"/>
        <v>0</v>
      </c>
      <c r="F358" s="443">
        <f t="shared" si="40"/>
        <v>0</v>
      </c>
      <c r="G358" s="443">
        <f t="shared" si="37"/>
        <v>0</v>
      </c>
      <c r="H358" s="444">
        <f t="shared" si="41"/>
        <v>0</v>
      </c>
      <c r="I358" s="839"/>
    </row>
    <row r="359" spans="1:9" ht="15" customHeight="1" x14ac:dyDescent="0.65">
      <c r="A359" s="441">
        <v>348</v>
      </c>
      <c r="B359" s="442">
        <f t="shared" si="38"/>
        <v>54758</v>
      </c>
      <c r="C359" s="443">
        <f t="shared" si="35"/>
        <v>0</v>
      </c>
      <c r="D359" s="443">
        <f t="shared" si="36"/>
        <v>0</v>
      </c>
      <c r="E359" s="443">
        <f t="shared" si="39"/>
        <v>0</v>
      </c>
      <c r="F359" s="443">
        <f t="shared" si="40"/>
        <v>0</v>
      </c>
      <c r="G359" s="443">
        <f t="shared" si="37"/>
        <v>0</v>
      </c>
      <c r="H359" s="444">
        <f t="shared" si="41"/>
        <v>0</v>
      </c>
      <c r="I359" s="839"/>
    </row>
    <row r="360" spans="1:9" ht="15" customHeight="1" x14ac:dyDescent="0.65">
      <c r="A360" s="441">
        <v>349</v>
      </c>
      <c r="B360" s="442">
        <f t="shared" si="38"/>
        <v>54789</v>
      </c>
      <c r="C360" s="443">
        <f t="shared" si="35"/>
        <v>0</v>
      </c>
      <c r="D360" s="443">
        <f t="shared" si="36"/>
        <v>0</v>
      </c>
      <c r="E360" s="443">
        <f t="shared" si="39"/>
        <v>0</v>
      </c>
      <c r="F360" s="443">
        <f t="shared" si="40"/>
        <v>0</v>
      </c>
      <c r="G360" s="443">
        <f t="shared" si="37"/>
        <v>0</v>
      </c>
      <c r="H360" s="444">
        <f t="shared" si="41"/>
        <v>0</v>
      </c>
      <c r="I360" s="839" t="s">
        <v>449</v>
      </c>
    </row>
    <row r="361" spans="1:9" ht="15" customHeight="1" x14ac:dyDescent="0.65">
      <c r="A361" s="441">
        <v>350</v>
      </c>
      <c r="B361" s="442">
        <f t="shared" si="38"/>
        <v>54820</v>
      </c>
      <c r="C361" s="443">
        <f t="shared" si="35"/>
        <v>0</v>
      </c>
      <c r="D361" s="443">
        <f t="shared" si="36"/>
        <v>0</v>
      </c>
      <c r="E361" s="443">
        <f t="shared" si="39"/>
        <v>0</v>
      </c>
      <c r="F361" s="443">
        <f t="shared" si="40"/>
        <v>0</v>
      </c>
      <c r="G361" s="443">
        <f t="shared" si="37"/>
        <v>0</v>
      </c>
      <c r="H361" s="444">
        <f t="shared" si="41"/>
        <v>0</v>
      </c>
      <c r="I361" s="839"/>
    </row>
    <row r="362" spans="1:9" ht="15" customHeight="1" x14ac:dyDescent="0.65">
      <c r="A362" s="441">
        <v>351</v>
      </c>
      <c r="B362" s="442">
        <f t="shared" si="38"/>
        <v>54848</v>
      </c>
      <c r="C362" s="443">
        <f t="shared" si="35"/>
        <v>0</v>
      </c>
      <c r="D362" s="443">
        <f t="shared" si="36"/>
        <v>0</v>
      </c>
      <c r="E362" s="443">
        <f t="shared" si="39"/>
        <v>0</v>
      </c>
      <c r="F362" s="443">
        <f t="shared" si="40"/>
        <v>0</v>
      </c>
      <c r="G362" s="443">
        <f t="shared" si="37"/>
        <v>0</v>
      </c>
      <c r="H362" s="444">
        <f t="shared" si="41"/>
        <v>0</v>
      </c>
      <c r="I362" s="839"/>
    </row>
    <row r="363" spans="1:9" ht="15" customHeight="1" x14ac:dyDescent="0.65">
      <c r="A363" s="441">
        <v>352</v>
      </c>
      <c r="B363" s="442">
        <f t="shared" si="38"/>
        <v>54879</v>
      </c>
      <c r="C363" s="443">
        <f t="shared" si="35"/>
        <v>0</v>
      </c>
      <c r="D363" s="443">
        <f t="shared" si="36"/>
        <v>0</v>
      </c>
      <c r="E363" s="443">
        <f t="shared" si="39"/>
        <v>0</v>
      </c>
      <c r="F363" s="443">
        <f t="shared" si="40"/>
        <v>0</v>
      </c>
      <c r="G363" s="443">
        <f t="shared" si="37"/>
        <v>0</v>
      </c>
      <c r="H363" s="444">
        <f t="shared" si="41"/>
        <v>0</v>
      </c>
      <c r="I363" s="839"/>
    </row>
    <row r="364" spans="1:9" ht="15" customHeight="1" x14ac:dyDescent="0.65">
      <c r="A364" s="441">
        <v>353</v>
      </c>
      <c r="B364" s="442">
        <f t="shared" si="38"/>
        <v>54909</v>
      </c>
      <c r="C364" s="443">
        <f t="shared" si="35"/>
        <v>0</v>
      </c>
      <c r="D364" s="443">
        <f t="shared" si="36"/>
        <v>0</v>
      </c>
      <c r="E364" s="443">
        <f t="shared" si="39"/>
        <v>0</v>
      </c>
      <c r="F364" s="443">
        <f t="shared" si="40"/>
        <v>0</v>
      </c>
      <c r="G364" s="443">
        <f t="shared" si="37"/>
        <v>0</v>
      </c>
      <c r="H364" s="444">
        <f t="shared" si="41"/>
        <v>0</v>
      </c>
      <c r="I364" s="839"/>
    </row>
    <row r="365" spans="1:9" ht="15" customHeight="1" x14ac:dyDescent="0.65">
      <c r="A365" s="441">
        <v>354</v>
      </c>
      <c r="B365" s="442">
        <f t="shared" si="38"/>
        <v>54940</v>
      </c>
      <c r="C365" s="443">
        <f t="shared" si="35"/>
        <v>0</v>
      </c>
      <c r="D365" s="443">
        <f t="shared" si="36"/>
        <v>0</v>
      </c>
      <c r="E365" s="443">
        <f t="shared" si="39"/>
        <v>0</v>
      </c>
      <c r="F365" s="443">
        <f t="shared" si="40"/>
        <v>0</v>
      </c>
      <c r="G365" s="443">
        <f t="shared" si="37"/>
        <v>0</v>
      </c>
      <c r="H365" s="444">
        <f t="shared" si="41"/>
        <v>0</v>
      </c>
      <c r="I365" s="839"/>
    </row>
    <row r="366" spans="1:9" ht="15" customHeight="1" x14ac:dyDescent="0.65">
      <c r="A366" s="441">
        <v>355</v>
      </c>
      <c r="B366" s="442">
        <f t="shared" si="38"/>
        <v>54970</v>
      </c>
      <c r="C366" s="443">
        <f t="shared" si="35"/>
        <v>0</v>
      </c>
      <c r="D366" s="443">
        <f t="shared" si="36"/>
        <v>0</v>
      </c>
      <c r="E366" s="443">
        <f t="shared" si="39"/>
        <v>0</v>
      </c>
      <c r="F366" s="443">
        <f t="shared" si="40"/>
        <v>0</v>
      </c>
      <c r="G366" s="443">
        <f t="shared" si="37"/>
        <v>0</v>
      </c>
      <c r="H366" s="444">
        <f t="shared" si="41"/>
        <v>0</v>
      </c>
      <c r="I366" s="839"/>
    </row>
    <row r="367" spans="1:9" ht="15" customHeight="1" x14ac:dyDescent="0.65">
      <c r="A367" s="441">
        <v>356</v>
      </c>
      <c r="B367" s="442">
        <f t="shared" si="38"/>
        <v>55001</v>
      </c>
      <c r="C367" s="443">
        <f t="shared" si="35"/>
        <v>0</v>
      </c>
      <c r="D367" s="443">
        <f t="shared" si="36"/>
        <v>0</v>
      </c>
      <c r="E367" s="443">
        <f t="shared" si="39"/>
        <v>0</v>
      </c>
      <c r="F367" s="443">
        <f t="shared" si="40"/>
        <v>0</v>
      </c>
      <c r="G367" s="443">
        <f t="shared" si="37"/>
        <v>0</v>
      </c>
      <c r="H367" s="444">
        <f t="shared" si="41"/>
        <v>0</v>
      </c>
      <c r="I367" s="839"/>
    </row>
    <row r="368" spans="1:9" ht="15" customHeight="1" x14ac:dyDescent="0.65">
      <c r="A368" s="441">
        <v>357</v>
      </c>
      <c r="B368" s="442">
        <f t="shared" si="38"/>
        <v>55032</v>
      </c>
      <c r="C368" s="443">
        <f t="shared" si="35"/>
        <v>0</v>
      </c>
      <c r="D368" s="443">
        <f t="shared" si="36"/>
        <v>0</v>
      </c>
      <c r="E368" s="443">
        <f t="shared" si="39"/>
        <v>0</v>
      </c>
      <c r="F368" s="443">
        <f t="shared" si="40"/>
        <v>0</v>
      </c>
      <c r="G368" s="443">
        <f t="shared" si="37"/>
        <v>0</v>
      </c>
      <c r="H368" s="444">
        <f t="shared" si="41"/>
        <v>0</v>
      </c>
      <c r="I368" s="839"/>
    </row>
    <row r="369" spans="1:9" ht="15" customHeight="1" x14ac:dyDescent="0.65">
      <c r="A369" s="441">
        <v>358</v>
      </c>
      <c r="B369" s="442">
        <f t="shared" si="38"/>
        <v>55062</v>
      </c>
      <c r="C369" s="443">
        <f t="shared" si="35"/>
        <v>0</v>
      </c>
      <c r="D369" s="443">
        <f t="shared" si="36"/>
        <v>0</v>
      </c>
      <c r="E369" s="443">
        <f t="shared" si="39"/>
        <v>0</v>
      </c>
      <c r="F369" s="443">
        <f t="shared" si="40"/>
        <v>0</v>
      </c>
      <c r="G369" s="443">
        <f t="shared" si="37"/>
        <v>0</v>
      </c>
      <c r="H369" s="444">
        <f t="shared" si="41"/>
        <v>0</v>
      </c>
      <c r="I369" s="839"/>
    </row>
    <row r="370" spans="1:9" ht="15" customHeight="1" x14ac:dyDescent="0.65">
      <c r="A370" s="441">
        <v>359</v>
      </c>
      <c r="B370" s="442">
        <f t="shared" si="38"/>
        <v>55093</v>
      </c>
      <c r="C370" s="443">
        <f t="shared" si="35"/>
        <v>0</v>
      </c>
      <c r="D370" s="443">
        <f t="shared" si="36"/>
        <v>0</v>
      </c>
      <c r="E370" s="443">
        <f t="shared" si="39"/>
        <v>0</v>
      </c>
      <c r="F370" s="443">
        <f t="shared" si="40"/>
        <v>0</v>
      </c>
      <c r="G370" s="443">
        <f t="shared" si="37"/>
        <v>0</v>
      </c>
      <c r="H370" s="444">
        <f t="shared" si="41"/>
        <v>0</v>
      </c>
      <c r="I370" s="839"/>
    </row>
    <row r="371" spans="1:9" ht="15" customHeight="1" x14ac:dyDescent="0.65">
      <c r="A371" s="445">
        <v>360</v>
      </c>
      <c r="B371" s="442">
        <f t="shared" si="38"/>
        <v>55123</v>
      </c>
      <c r="C371" s="446">
        <f t="shared" si="35"/>
        <v>0</v>
      </c>
      <c r="D371" s="446">
        <f t="shared" si="36"/>
        <v>0</v>
      </c>
      <c r="E371" s="446">
        <f t="shared" si="39"/>
        <v>0</v>
      </c>
      <c r="F371" s="446">
        <f t="shared" si="40"/>
        <v>0</v>
      </c>
      <c r="G371" s="446">
        <f t="shared" si="37"/>
        <v>0</v>
      </c>
      <c r="H371" s="447">
        <f t="shared" si="41"/>
        <v>0</v>
      </c>
      <c r="I371" s="839"/>
    </row>
  </sheetData>
  <sheetProtection password="ED20" sheet="1" objects="1" scenarios="1"/>
  <mergeCells count="32">
    <mergeCell ref="I120:I131"/>
    <mergeCell ref="A2:B2"/>
    <mergeCell ref="G2:H2"/>
    <mergeCell ref="I12:I23"/>
    <mergeCell ref="I24:I35"/>
    <mergeCell ref="I36:I47"/>
    <mergeCell ref="I48:I59"/>
    <mergeCell ref="I60:I71"/>
    <mergeCell ref="I72:I83"/>
    <mergeCell ref="I84:I95"/>
    <mergeCell ref="I96:I107"/>
    <mergeCell ref="I108:I119"/>
    <mergeCell ref="I264:I275"/>
    <mergeCell ref="I132:I143"/>
    <mergeCell ref="I144:I155"/>
    <mergeCell ref="I156:I167"/>
    <mergeCell ref="I168:I179"/>
    <mergeCell ref="I180:I191"/>
    <mergeCell ref="I192:I203"/>
    <mergeCell ref="I204:I215"/>
    <mergeCell ref="I216:I227"/>
    <mergeCell ref="I228:I239"/>
    <mergeCell ref="I240:I251"/>
    <mergeCell ref="I252:I263"/>
    <mergeCell ref="I348:I359"/>
    <mergeCell ref="I360:I371"/>
    <mergeCell ref="I276:I287"/>
    <mergeCell ref="I288:I299"/>
    <mergeCell ref="I300:I311"/>
    <mergeCell ref="I312:I323"/>
    <mergeCell ref="I324:I335"/>
    <mergeCell ref="I336:I347"/>
  </mergeCells>
  <conditionalFormatting sqref="A11:H371">
    <cfRule type="expression" dxfId="301" priority="1" stopIfTrue="1">
      <formula>AND(OR($E11=0, $E11=""), OR($H11=0, $H11=""))</formula>
    </cfRule>
  </conditionalFormatting>
  <dataValidations count="1">
    <dataValidation allowBlank="1" showErrorMessage="1" sqref="A1" xr:uid="{00000000-0002-0000-0800-000000000000}"/>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Executive Summary</vt:lpstr>
      <vt:lpstr>Property Details</vt:lpstr>
      <vt:lpstr>Comparatives</vt:lpstr>
      <vt:lpstr>Rental Data</vt:lpstr>
      <vt:lpstr>Refurb &amp; Holding Calc</vt:lpstr>
      <vt:lpstr>Master fill</vt:lpstr>
      <vt:lpstr>BTL-Master-STD</vt:lpstr>
      <vt:lpstr>BTL-Amort</vt:lpstr>
      <vt:lpstr>Angel-Amort</vt:lpstr>
      <vt:lpstr>BTL-Master-10.5%</vt:lpstr>
      <vt:lpstr>BTL-Amort-Stress-Test</vt:lpstr>
      <vt:lpstr>Angel-Amort-Stress-Test</vt:lpstr>
      <vt:lpstr>Student accommodation</vt:lpstr>
      <vt:lpstr>Airbnb calc</vt:lpstr>
      <vt:lpstr>Multilet</vt:lpstr>
      <vt:lpstr>Flip calculator</vt:lpstr>
      <vt:lpstr>EasySell</vt:lpstr>
      <vt:lpstr>EasySell-Amort</vt:lpstr>
    </vt:vector>
  </TitlesOfParts>
  <Manager>Michael Bowen</Manager>
  <Company>ZAHomes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Feasibility Calculation</dc:title>
  <dc:creator>JdT;RH</dc:creator>
  <cp:lastModifiedBy>Jacques du Toit</cp:lastModifiedBy>
  <cp:lastPrinted>2021-03-19T18:26:22Z</cp:lastPrinted>
  <dcterms:created xsi:type="dcterms:W3CDTF">2016-12-02T10:43:28Z</dcterms:created>
  <dcterms:modified xsi:type="dcterms:W3CDTF">2021-11-20T17:20:49Z</dcterms:modified>
  <cp:version>12.2</cp:version>
</cp:coreProperties>
</file>